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petronotis/Documents/IODP_Staffsci/Expeditions/ Operations/"/>
    </mc:Choice>
  </mc:AlternateContent>
  <xr:revisionPtr revIDLastSave="0" documentId="13_ncr:1_{7624414E-00CB-EC4B-89FC-2DFD8CD46AD0}" xr6:coauthVersionLast="47" xr6:coauthVersionMax="47" xr10:uidLastSave="{00000000-0000-0000-0000-000000000000}"/>
  <bookViews>
    <workbookView xWindow="28820" yWindow="500" windowWidth="48800" windowHeight="28300" tabRatio="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9" i="1" l="1"/>
  <c r="AI79" i="1" l="1"/>
  <c r="E67" i="1"/>
  <c r="I67" i="1" s="1"/>
  <c r="E66" i="1"/>
  <c r="I66" i="1" s="1"/>
  <c r="E65" i="1"/>
  <c r="I65" i="1" s="1"/>
  <c r="E64" i="1"/>
  <c r="I64" i="1" s="1"/>
  <c r="E63" i="1"/>
  <c r="I63" i="1" s="1"/>
  <c r="E62" i="1"/>
  <c r="I62" i="1" s="1"/>
  <c r="E61" i="1"/>
  <c r="I61" i="1" s="1"/>
  <c r="E60" i="1"/>
  <c r="I60" i="1" s="1"/>
  <c r="E59" i="1"/>
  <c r="I59" i="1" s="1"/>
  <c r="E58" i="1"/>
  <c r="I58" i="1" s="1"/>
  <c r="E57" i="1"/>
  <c r="I57" i="1" s="1"/>
  <c r="E56" i="1"/>
  <c r="I56" i="1" s="1"/>
  <c r="E55" i="1"/>
  <c r="I55" i="1" s="1"/>
  <c r="E54" i="1"/>
  <c r="I54" i="1" s="1"/>
  <c r="E53" i="1"/>
  <c r="I53" i="1" s="1"/>
  <c r="E52" i="1"/>
  <c r="I52" i="1" s="1"/>
  <c r="E51" i="1"/>
  <c r="I51" i="1" s="1"/>
  <c r="E50" i="1"/>
  <c r="I50" i="1" s="1"/>
  <c r="E49" i="1"/>
  <c r="I49" i="1" s="1"/>
  <c r="E48" i="1"/>
  <c r="I48" i="1" s="1"/>
  <c r="E47" i="1"/>
  <c r="I47" i="1" s="1"/>
  <c r="E46" i="1"/>
  <c r="I46" i="1" s="1"/>
  <c r="E45" i="1"/>
  <c r="I45" i="1" s="1"/>
  <c r="E44" i="1"/>
  <c r="I44" i="1" s="1"/>
  <c r="I43" i="1"/>
  <c r="E41" i="1"/>
  <c r="I41" i="1" s="1"/>
  <c r="E40" i="1"/>
  <c r="I40" i="1" s="1"/>
  <c r="E39" i="1"/>
  <c r="I39" i="1" s="1"/>
  <c r="E37" i="1"/>
  <c r="I37" i="1" s="1"/>
  <c r="E38" i="1"/>
  <c r="I38" i="1" s="1"/>
  <c r="E36" i="1"/>
  <c r="I36" i="1" s="1"/>
  <c r="E35" i="1"/>
  <c r="I35" i="1" s="1"/>
  <c r="E33" i="1"/>
  <c r="I33" i="1" s="1"/>
  <c r="E34" i="1"/>
  <c r="I34" i="1"/>
  <c r="E32" i="1"/>
  <c r="I32" i="1" s="1"/>
  <c r="E31" i="1"/>
  <c r="I31" i="1" s="1"/>
  <c r="E30" i="1"/>
  <c r="I30" i="1" s="1"/>
  <c r="E29" i="1"/>
  <c r="I29" i="1" s="1"/>
  <c r="E28" i="1"/>
  <c r="I28" i="1" s="1"/>
  <c r="E27" i="1"/>
  <c r="I27" i="1" s="1"/>
  <c r="E26" i="1"/>
  <c r="I26" i="1" s="1"/>
  <c r="E25" i="1"/>
  <c r="I25" i="1" s="1"/>
  <c r="E24" i="1"/>
  <c r="I24" i="1" s="1"/>
  <c r="E23" i="1"/>
  <c r="I23" i="1" s="1"/>
  <c r="E22" i="1"/>
  <c r="I22" i="1" s="1"/>
  <c r="E21" i="1"/>
  <c r="I21" i="1" s="1"/>
  <c r="E20" i="1"/>
  <c r="I20" i="1" s="1"/>
  <c r="E19" i="1"/>
  <c r="I19" i="1" s="1"/>
  <c r="E18" i="1"/>
  <c r="I18" i="1" s="1"/>
  <c r="E17" i="1"/>
  <c r="I17" i="1" s="1"/>
  <c r="E16" i="1"/>
  <c r="I16" i="1" s="1"/>
  <c r="E15" i="1"/>
  <c r="I15" i="1" s="1"/>
  <c r="E14" i="1"/>
  <c r="I14" i="1" s="1"/>
  <c r="E13" i="1"/>
  <c r="I13" i="1" s="1"/>
  <c r="I12" i="1"/>
  <c r="E11" i="1"/>
  <c r="I11" i="1" s="1"/>
  <c r="E10" i="1"/>
  <c r="I10" i="1" s="1"/>
  <c r="E9" i="1"/>
  <c r="I9" i="1" s="1"/>
  <c r="E7" i="1"/>
  <c r="I7" i="1" s="1"/>
  <c r="E8" i="1"/>
  <c r="I8" i="1" s="1"/>
  <c r="E6" i="1"/>
  <c r="I6" i="1" s="1"/>
  <c r="E5" i="1"/>
  <c r="I5" i="1" s="1"/>
  <c r="I4" i="1"/>
  <c r="AH79" i="1"/>
  <c r="AG79" i="1"/>
  <c r="AC79" i="1"/>
  <c r="AB79" i="1"/>
  <c r="AA79" i="1"/>
  <c r="Z79" i="1"/>
  <c r="X79" i="1"/>
  <c r="W79" i="1"/>
  <c r="V79" i="1"/>
  <c r="U79" i="1"/>
  <c r="O79" i="1"/>
  <c r="P79" i="1"/>
  <c r="Q79" i="1"/>
  <c r="R79" i="1"/>
  <c r="S79" i="1"/>
  <c r="T79" i="1"/>
  <c r="N79" i="1"/>
  <c r="M79" i="1"/>
  <c r="L79" i="1"/>
  <c r="K79" i="1"/>
  <c r="J79" i="1"/>
  <c r="Y6" i="1"/>
  <c r="P80" i="1" l="1"/>
  <c r="O80" i="1"/>
  <c r="N80" i="1"/>
  <c r="T80" i="1"/>
  <c r="R80" i="1"/>
  <c r="S80" i="1"/>
  <c r="Q80" i="1"/>
  <c r="I79" i="1"/>
  <c r="J80" i="1" s="1"/>
  <c r="AA80" i="1"/>
  <c r="AB80" i="1"/>
  <c r="AC80" i="1"/>
  <c r="M80" i="1" l="1"/>
  <c r="K80" i="1"/>
  <c r="L80" i="1"/>
</calcChain>
</file>

<file path=xl/sharedStrings.xml><?xml version="1.0" encoding="utf-8"?>
<sst xmlns="http://schemas.openxmlformats.org/spreadsheetml/2006/main" count="502" uniqueCount="226">
  <si>
    <t xml:space="preserve">Totals: </t>
  </si>
  <si>
    <t>Sites</t>
  </si>
  <si>
    <t>Holes</t>
  </si>
  <si>
    <t>Cores</t>
  </si>
  <si>
    <t>On site (days)</t>
  </si>
  <si>
    <t>In port (days)</t>
  </si>
  <si>
    <t>In transit (days)</t>
  </si>
  <si>
    <t>Other (days)</t>
  </si>
  <si>
    <t>Distance traveled (nmi)</t>
  </si>
  <si>
    <t>Recovery (%)</t>
  </si>
  <si>
    <t>Total (days)</t>
  </si>
  <si>
    <t>Reentry, casing, cementing (days)</t>
  </si>
  <si>
    <t>Remedial action (days)</t>
  </si>
  <si>
    <t>Engineering, completion, CORK (days)</t>
  </si>
  <si>
    <t>Coring, drilling, tripping (days)</t>
  </si>
  <si>
    <t>Logging &amp; downhole tools (days)</t>
  </si>
  <si>
    <t>Total penetration (m)</t>
  </si>
  <si>
    <t>Interval drilled (m)</t>
  </si>
  <si>
    <t>Interval cored (m)</t>
  </si>
  <si>
    <t>Core recovered (m)</t>
  </si>
  <si>
    <t>South China Sea Tectonics</t>
  </si>
  <si>
    <t>IBM Rear Arc</t>
  </si>
  <si>
    <t>IBM Arc Origins</t>
  </si>
  <si>
    <t>IBM Fore Arc</t>
  </si>
  <si>
    <t>Reentries</t>
  </si>
  <si>
    <t>Start date</t>
  </si>
  <si>
    <t>Start port</t>
  </si>
  <si>
    <t>End date</t>
  </si>
  <si>
    <t>End port</t>
  </si>
  <si>
    <t>Hong Kong</t>
  </si>
  <si>
    <t>Keelung</t>
  </si>
  <si>
    <t>Yokohama</t>
  </si>
  <si>
    <r>
      <t>International Ocean Discovery Program</t>
    </r>
    <r>
      <rPr>
        <b/>
        <i/>
        <sz val="12"/>
        <rFont val="Arial"/>
        <family val="2"/>
      </rPr>
      <t xml:space="preserve"> JOIDES Resolution</t>
    </r>
    <r>
      <rPr>
        <b/>
        <sz val="12"/>
        <rFont val="Arial"/>
        <family val="2"/>
      </rPr>
      <t xml:space="preserve"> Expedition Overview</t>
    </r>
  </si>
  <si>
    <t>Bengal Fan</t>
  </si>
  <si>
    <t>Arabian Sea Monsoon</t>
  </si>
  <si>
    <t>Singapore</t>
  </si>
  <si>
    <t>Colombo</t>
  </si>
  <si>
    <t>Mumbai</t>
  </si>
  <si>
    <t>Indian Monsoon Rainfall</t>
  </si>
  <si>
    <t>Indonesian Throughflow</t>
  </si>
  <si>
    <t>Fremantle</t>
  </si>
  <si>
    <t>Darwin</t>
  </si>
  <si>
    <t>Maldives Monsoon &amp; Sea Level</t>
  </si>
  <si>
    <t>SW Indian Ridge Lower Crust &amp; Moho</t>
  </si>
  <si>
    <t>Port Louis</t>
  </si>
  <si>
    <t>Lost time [weather, repairs] (days)</t>
  </si>
  <si>
    <t>South African Climates</t>
  </si>
  <si>
    <t>Cape Town</t>
  </si>
  <si>
    <t>Sumatra Seismogenic Zone</t>
  </si>
  <si>
    <t>Western Pacific Warm Pool</t>
  </si>
  <si>
    <t>Guam</t>
  </si>
  <si>
    <t>Expedition</t>
  </si>
  <si>
    <t>Mariana Convergent Margin</t>
  </si>
  <si>
    <t>South China Sea Rifted Margin A</t>
  </si>
  <si>
    <t>South China Sea Rifted Margin B</t>
  </si>
  <si>
    <t>Shanghai</t>
  </si>
  <si>
    <t>Expeditions 349-352: U.S. Implementing Organization (IODP-USIO; Consortium for Ocean Leadership, Texas A&amp;M University, Lamont-Doherty Earth Observatory)</t>
  </si>
  <si>
    <t>Tasman Frontier</t>
  </si>
  <si>
    <t>Townsville</t>
  </si>
  <si>
    <t>Hobart</t>
  </si>
  <si>
    <t>Australia Cretaceous Climate and Tectonics</t>
  </si>
  <si>
    <t>Creeping Gas Hydrate Slides and Hikurangi LWD</t>
  </si>
  <si>
    <t>Lyttelton</t>
  </si>
  <si>
    <t>Ross Sea WAIC History</t>
  </si>
  <si>
    <t>Hikurangi Subduction Margin</t>
  </si>
  <si>
    <t>Timaru</t>
  </si>
  <si>
    <t>Auckland</t>
  </si>
  <si>
    <t>368X</t>
  </si>
  <si>
    <t>385T</t>
  </si>
  <si>
    <t>Brothers Arc Flux</t>
  </si>
  <si>
    <t>Return to Hole U1503A</t>
  </si>
  <si>
    <t>Iceberg Alley</t>
  </si>
  <si>
    <t>Guaymas Basin Tectonics and Biosphere</t>
  </si>
  <si>
    <t>South Pacific Paleogene Climate</t>
  </si>
  <si>
    <t>Revisiting Holes 504B and 896A</t>
  </si>
  <si>
    <t>Amundsen Sea West Antarctic Ice Sheet</t>
  </si>
  <si>
    <t>Pacific Antarctic Circumpolar Current</t>
  </si>
  <si>
    <t>Punta Arenas</t>
  </si>
  <si>
    <t>Antofagasta</t>
  </si>
  <si>
    <t>San Diego</t>
  </si>
  <si>
    <t>Papeete</t>
  </si>
  <si>
    <t>Average transit speed (kn)</t>
  </si>
  <si>
    <t>Off site (days)†</t>
  </si>
  <si>
    <t>Notes:</t>
  </si>
  <si>
    <t>N/A</t>
  </si>
  <si>
    <t>* Expeditions impacted by COVID-19</t>
  </si>
  <si>
    <t>Kristiansand</t>
  </si>
  <si>
    <t>Reykjavik</t>
  </si>
  <si>
    <t>397T</t>
  </si>
  <si>
    <t>398P</t>
  </si>
  <si>
    <t>Iberian Margin Paleoclimate</t>
  </si>
  <si>
    <t>Hellenic Arc Volcanic Field</t>
  </si>
  <si>
    <t>Tie up (maintenance)</t>
  </si>
  <si>
    <t>Lisbon</t>
  </si>
  <si>
    <t>Tarragona</t>
  </si>
  <si>
    <t>Heraklion</t>
  </si>
  <si>
    <t>Ponta Delgada</t>
  </si>
  <si>
    <t>Type</t>
  </si>
  <si>
    <t>S</t>
  </si>
  <si>
    <t>T</t>
  </si>
  <si>
    <t>355T</t>
  </si>
  <si>
    <t>356P</t>
  </si>
  <si>
    <t>356T</t>
  </si>
  <si>
    <t>346T</t>
  </si>
  <si>
    <t>349P</t>
  </si>
  <si>
    <t>362T</t>
  </si>
  <si>
    <t>368P/371T</t>
  </si>
  <si>
    <t>368T</t>
  </si>
  <si>
    <t>378S</t>
  </si>
  <si>
    <t>Expedition name</t>
  </si>
  <si>
    <t>384*</t>
  </si>
  <si>
    <t>390P*</t>
  </si>
  <si>
    <t>390C*</t>
  </si>
  <si>
    <t>390R*</t>
  </si>
  <si>
    <t>395P*</t>
  </si>
  <si>
    <t>395E*</t>
  </si>
  <si>
    <t>395C*</t>
  </si>
  <si>
    <t>396*</t>
  </si>
  <si>
    <t>396T*</t>
  </si>
  <si>
    <t>391*</t>
  </si>
  <si>
    <t>392*</t>
  </si>
  <si>
    <t>390*</t>
  </si>
  <si>
    <t>393*</t>
  </si>
  <si>
    <t>Transit and Return to Walvis Ridge Hotspot</t>
  </si>
  <si>
    <t>South Atlantic Transect 2</t>
  </si>
  <si>
    <t>South Atlantic Transect 1</t>
  </si>
  <si>
    <t>Agulhas Plateau Cretaceous Climate</t>
  </si>
  <si>
    <t>Walvis Ridge Hotspot</t>
  </si>
  <si>
    <t>Mid-Norwegian Continental Margin Magmatism</t>
  </si>
  <si>
    <t>Reykjanes Mantle Convection and Climate: Crustal Objectives</t>
  </si>
  <si>
    <t>Complete South Atlantic Transect Reentry Installations</t>
  </si>
  <si>
    <t>South Atlantic Transect Reentry Installations</t>
  </si>
  <si>
    <t>Engineering Testing</t>
  </si>
  <si>
    <t>384P/T/A*</t>
  </si>
  <si>
    <t>387P/T*</t>
  </si>
  <si>
    <t>Transit and Tie up (maintenance in Tarragona)</t>
  </si>
  <si>
    <t>Subic Bay</t>
  </si>
  <si>
    <t>Busan</t>
  </si>
  <si>
    <t>349T</t>
  </si>
  <si>
    <t>Transit</t>
  </si>
  <si>
    <t>361P1/P2</t>
  </si>
  <si>
    <t>Transit (U1473 Remedial Operations)</t>
  </si>
  <si>
    <t>Transit/Tie up (maintenance in Subic Bay)</t>
  </si>
  <si>
    <t>378T</t>
  </si>
  <si>
    <t>Lautoka, Fiji</t>
  </si>
  <si>
    <t>Balboa</t>
  </si>
  <si>
    <t>Amsterdam</t>
  </si>
  <si>
    <t>Transit/Tie up (maintenance)</t>
  </si>
  <si>
    <t>Tie up</t>
  </si>
  <si>
    <t>Transit/Tie up (derrick maintenance in Balboa)</t>
  </si>
  <si>
    <t>Seafloor camera (VIT) deployments</t>
  </si>
  <si>
    <t>353P/T</t>
  </si>
  <si>
    <t>Subic Tie-up</t>
  </si>
  <si>
    <t>† Off site days represent transits and port tie-ups for break repair (Exp 362, Singapore; Exp 390, Cape Town), shaft seal damage (Exp 374, early return to port), and COVID-19 outbreak (Exp 391, Cape Town quarantine).</t>
  </si>
  <si>
    <t>CORK observatory</t>
  </si>
  <si>
    <t>On site time distribution (days)</t>
  </si>
  <si>
    <t>JR100 (non IODP)</t>
  </si>
  <si>
    <t>379T**</t>
  </si>
  <si>
    <t>**Exp 379T data not included here as this was a JR100 non-IODP activity.</t>
  </si>
  <si>
    <t>U1431-U1435</t>
  </si>
  <si>
    <t>U1436-U1437</t>
  </si>
  <si>
    <t>U1438</t>
  </si>
  <si>
    <t>U1439-U1442</t>
  </si>
  <si>
    <t>U1443-U1448</t>
  </si>
  <si>
    <t>U1449-U1455</t>
  </si>
  <si>
    <t>U1456-U1457</t>
  </si>
  <si>
    <t>U1458-U1464</t>
  </si>
  <si>
    <t>U1465-U1472</t>
  </si>
  <si>
    <t>U1473</t>
  </si>
  <si>
    <t>U1474-U1479</t>
  </si>
  <si>
    <t>U1480-U1481</t>
  </si>
  <si>
    <t>U1482-U1490</t>
  </si>
  <si>
    <t>U1491-U1498</t>
  </si>
  <si>
    <t>U1499-U1500</t>
  </si>
  <si>
    <t>U1501-U1505</t>
  </si>
  <si>
    <t>U1506-U1511</t>
  </si>
  <si>
    <t>U1512-U1516</t>
  </si>
  <si>
    <t>U1517-U1520</t>
  </si>
  <si>
    <t>U1521-U1525</t>
  </si>
  <si>
    <t>U1518-U1520, U1526</t>
  </si>
  <si>
    <t>U1527-U1531</t>
  </si>
  <si>
    <t>U1503</t>
  </si>
  <si>
    <t>U1532-U1533</t>
  </si>
  <si>
    <t>U1534-U1538</t>
  </si>
  <si>
    <t>U1539-U1544</t>
  </si>
  <si>
    <t>504, 896</t>
  </si>
  <si>
    <t>U1545-U15522</t>
  </si>
  <si>
    <t>U1553</t>
  </si>
  <si>
    <t>U1554-U1555</t>
  </si>
  <si>
    <t>U1556-U1559</t>
  </si>
  <si>
    <t>U1556-U1557, U1560-U1561</t>
  </si>
  <si>
    <t>U1554-U1555, U1562-U1564</t>
  </si>
  <si>
    <t>U1565-U1574</t>
  </si>
  <si>
    <t>U1575-U1578</t>
  </si>
  <si>
    <t>U1579-U1582</t>
  </si>
  <si>
    <t>U1556-U1557, U1559</t>
  </si>
  <si>
    <t>U1558-U1560, U1583</t>
  </si>
  <si>
    <t>U1584-U1585</t>
  </si>
  <si>
    <t>U1385, U1586-U1588</t>
  </si>
  <si>
    <t>U1589-U1600</t>
  </si>
  <si>
    <t>U1309, U1601</t>
  </si>
  <si>
    <t>Building Blocks of Life, Atlantis Massif</t>
  </si>
  <si>
    <t>Maximum water depth (mbsl)</t>
  </si>
  <si>
    <t>Minimum Water Depth (mbsl)</t>
  </si>
  <si>
    <t>Reykjanes Mantle Convection and Climate</t>
  </si>
  <si>
    <t>U1554-U1555, U1562-U1564, U1602</t>
  </si>
  <si>
    <t>46,54</t>
  </si>
  <si>
    <t>400T</t>
  </si>
  <si>
    <t>402T</t>
  </si>
  <si>
    <t>404D</t>
  </si>
  <si>
    <t>Expedition type: S = science, T = Transit/Tie up (maintenance)</t>
  </si>
  <si>
    <t>JOIDES Resolution Demobilization</t>
  </si>
  <si>
    <t>NW Greenland Glaciated Margin</t>
  </si>
  <si>
    <t xml:space="preserve"> Mediterranean Atlantic Gateway Exchange</t>
  </si>
  <si>
    <t xml:space="preserve"> Tyrrhenian Continent-Ocean Transition</t>
  </si>
  <si>
    <t xml:space="preserve"> Eastern Fram Strait Paleo-Archive</t>
  </si>
  <si>
    <t>Tie up (dry dock and maintenance)</t>
  </si>
  <si>
    <t>U1603-U1608</t>
  </si>
  <si>
    <t>Expeditions 353-403: JOIDES Resolution Science Operator (IODP-JRSO; Texas A&amp;M University)</t>
  </si>
  <si>
    <t>U1385, U1609–U1611</t>
  </si>
  <si>
    <t>Naples</t>
  </si>
  <si>
    <t>395*</t>
  </si>
  <si>
    <t>U1612-U1617</t>
  </si>
  <si>
    <t>376T/378P</t>
  </si>
  <si>
    <t>U1618-U1624</t>
  </si>
  <si>
    <t>397P*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</si>
</sst>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d\-mmm\-yy"/>
  </numFmts>
  <fonts count="1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2" fontId="0" fillId="0" borderId="0" xfId="0" applyNumberFormat="1"/>
    <xf numFmtId="2" fontId="1" fillId="0" borderId="1" xfId="0" applyNumberFormat="1" applyFont="1" applyBorder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" fontId="0" fillId="0" borderId="0" xfId="0" applyNumberForma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0" fillId="0" borderId="0" xfId="0" applyNumberFormat="1"/>
    <xf numFmtId="1" fontId="0" fillId="0" borderId="1" xfId="0" applyNumberFormat="1" applyBorder="1"/>
    <xf numFmtId="0" fontId="0" fillId="0" borderId="2" xfId="0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1" xfId="0" applyNumberForma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5" fontId="0" fillId="0" borderId="0" xfId="0" applyNumberFormat="1"/>
    <xf numFmtId="0" fontId="0" fillId="0" borderId="5" xfId="0" applyBorder="1"/>
    <xf numFmtId="165" fontId="0" fillId="0" borderId="1" xfId="0" applyNumberFormat="1" applyBorder="1"/>
    <xf numFmtId="0" fontId="8" fillId="0" borderId="0" xfId="0" applyFont="1" applyAlignment="1">
      <alignment horizontal="left"/>
    </xf>
    <xf numFmtId="0" fontId="8" fillId="0" borderId="0" xfId="0" applyFont="1"/>
    <xf numFmtId="164" fontId="10" fillId="0" borderId="1" xfId="0" applyNumberFormat="1" applyFont="1" applyBorder="1"/>
    <xf numFmtId="164" fontId="10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2" fontId="0" fillId="0" borderId="3" xfId="0" applyNumberFormat="1" applyBorder="1"/>
    <xf numFmtId="0" fontId="0" fillId="0" borderId="3" xfId="0" applyBorder="1"/>
    <xf numFmtId="2" fontId="0" fillId="0" borderId="2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10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1" fontId="0" fillId="0" borderId="3" xfId="0" applyNumberFormat="1" applyBorder="1"/>
    <xf numFmtId="0" fontId="0" fillId="0" borderId="7" xfId="0" applyBorder="1"/>
    <xf numFmtId="164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right"/>
    </xf>
    <xf numFmtId="1" fontId="9" fillId="0" borderId="0" xfId="0" applyNumberFormat="1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right" wrapText="1"/>
    </xf>
    <xf numFmtId="2" fontId="0" fillId="0" borderId="8" xfId="0" applyNumberFormat="1" applyBorder="1"/>
    <xf numFmtId="0" fontId="0" fillId="0" borderId="2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166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4" xfId="0" applyBorder="1"/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" xfId="0" applyFont="1" applyBorder="1"/>
    <xf numFmtId="166" fontId="11" fillId="0" borderId="1" xfId="0" applyNumberFormat="1" applyFont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/>
    <xf numFmtId="166" fontId="10" fillId="0" borderId="1" xfId="0" applyNumberFormat="1" applyFont="1" applyBorder="1" applyAlignment="1">
      <alignment horizontal="center"/>
    </xf>
    <xf numFmtId="166" fontId="10" fillId="0" borderId="0" xfId="0" applyNumberFormat="1" applyFont="1" applyAlignment="1">
      <alignment horizontal="center"/>
    </xf>
    <xf numFmtId="2" fontId="10" fillId="0" borderId="1" xfId="0" applyNumberFormat="1" applyFont="1" applyBorder="1"/>
    <xf numFmtId="2" fontId="10" fillId="0" borderId="0" xfId="0" applyNumberFormat="1" applyFont="1"/>
    <xf numFmtId="1" fontId="10" fillId="0" borderId="0" xfId="0" applyNumberFormat="1" applyFont="1"/>
    <xf numFmtId="2" fontId="10" fillId="0" borderId="0" xfId="0" applyNumberFormat="1" applyFont="1" applyAlignment="1">
      <alignment horizontal="right" vertical="center"/>
    </xf>
    <xf numFmtId="164" fontId="10" fillId="0" borderId="0" xfId="0" applyNumberFormat="1" applyFont="1"/>
    <xf numFmtId="1" fontId="10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7"/>
  <sheetViews>
    <sheetView showGridLines="0" tabSelected="1" topLeftCell="C19" zoomScale="120" zoomScaleNormal="120" workbookViewId="0">
      <selection activeCell="D40" sqref="D40"/>
    </sheetView>
  </sheetViews>
  <sheetFormatPr baseColWidth="10" defaultColWidth="8.83203125" defaultRowHeight="13" x14ac:dyDescent="0.15"/>
  <cols>
    <col min="1" max="1" width="11.33203125" style="1" customWidth="1"/>
    <col min="2" max="2" width="5.33203125" customWidth="1"/>
    <col min="3" max="3" width="48.6640625" customWidth="1"/>
    <col min="4" max="4" width="27.83203125" customWidth="1"/>
    <col min="5" max="5" width="11" style="44" customWidth="1"/>
    <col min="6" max="6" width="11.5" style="44" customWidth="1"/>
    <col min="7" max="7" width="11" style="44" customWidth="1"/>
    <col min="8" max="8" width="13.83203125" style="17" customWidth="1"/>
    <col min="9" max="9" width="8.5" customWidth="1"/>
    <col min="10" max="10" width="7.6640625" customWidth="1"/>
    <col min="11" max="11" width="9.1640625" customWidth="1"/>
    <col min="12" max="12" width="8.5" customWidth="1"/>
    <col min="13" max="13" width="7.33203125" customWidth="1"/>
    <col min="14" max="14" width="8.83203125" customWidth="1"/>
    <col min="15" max="15" width="11.33203125" customWidth="1"/>
    <col min="16" max="16" width="10.83203125" customWidth="1"/>
    <col min="17" max="17" width="9.5" customWidth="1"/>
    <col min="18" max="18" width="12.33203125" customWidth="1"/>
    <col min="19" max="19" width="9.6640625" customWidth="1"/>
    <col min="20" max="20" width="7.83203125" customWidth="1"/>
    <col min="21" max="22" width="7.33203125" customWidth="1"/>
    <col min="23" max="23" width="7.83203125" customWidth="1"/>
    <col min="24" max="24" width="9.1640625" customWidth="1"/>
    <col min="25" max="25" width="9.1640625" style="56" customWidth="1"/>
    <col min="26" max="26" width="10.83203125" customWidth="1"/>
    <col min="27" max="27" width="10.6640625" customWidth="1"/>
    <col min="28" max="28" width="10.5" customWidth="1"/>
    <col min="29" max="29" width="9.83203125" customWidth="1"/>
    <col min="30" max="30" width="11" customWidth="1"/>
    <col min="31" max="32" width="10.33203125" customWidth="1"/>
    <col min="33" max="33" width="11.33203125" customWidth="1"/>
    <col min="34" max="34" width="10.33203125" customWidth="1"/>
    <col min="35" max="35" width="10.5" customWidth="1"/>
  </cols>
  <sheetData>
    <row r="1" spans="1:36" ht="16" x14ac:dyDescent="0.2">
      <c r="A1" s="18" t="s">
        <v>32</v>
      </c>
    </row>
    <row r="2" spans="1:36" ht="16" x14ac:dyDescent="0.2">
      <c r="A2" s="18"/>
      <c r="I2" s="50"/>
      <c r="J2" s="5"/>
      <c r="N2" s="97" t="s">
        <v>155</v>
      </c>
      <c r="O2" s="98"/>
      <c r="P2" s="98"/>
      <c r="Q2" s="98"/>
      <c r="R2" s="98"/>
      <c r="S2" s="98"/>
      <c r="T2" s="99"/>
      <c r="U2" s="5"/>
      <c r="X2" s="5"/>
      <c r="Z2" s="5"/>
      <c r="AG2" s="5"/>
    </row>
    <row r="3" spans="1:36" s="2" customFormat="1" ht="70" x14ac:dyDescent="0.15">
      <c r="A3" s="10" t="s">
        <v>51</v>
      </c>
      <c r="B3" s="13" t="s">
        <v>97</v>
      </c>
      <c r="C3" s="11" t="s">
        <v>109</v>
      </c>
      <c r="D3" s="74" t="s">
        <v>1</v>
      </c>
      <c r="E3" s="12" t="s">
        <v>25</v>
      </c>
      <c r="F3" s="13" t="s">
        <v>26</v>
      </c>
      <c r="G3" s="13" t="s">
        <v>27</v>
      </c>
      <c r="H3" s="13" t="s">
        <v>28</v>
      </c>
      <c r="I3" s="12" t="s">
        <v>10</v>
      </c>
      <c r="J3" s="12" t="s">
        <v>5</v>
      </c>
      <c r="K3" s="13" t="s">
        <v>6</v>
      </c>
      <c r="L3" s="13" t="s">
        <v>4</v>
      </c>
      <c r="M3" s="13" t="s">
        <v>82</v>
      </c>
      <c r="N3" s="12" t="s">
        <v>14</v>
      </c>
      <c r="O3" s="13" t="s">
        <v>15</v>
      </c>
      <c r="P3" s="13" t="s">
        <v>11</v>
      </c>
      <c r="Q3" s="13" t="s">
        <v>12</v>
      </c>
      <c r="R3" s="13" t="s">
        <v>13</v>
      </c>
      <c r="S3" s="13" t="s">
        <v>45</v>
      </c>
      <c r="T3" s="13" t="s">
        <v>7</v>
      </c>
      <c r="U3" s="12" t="s">
        <v>1</v>
      </c>
      <c r="V3" s="13" t="s">
        <v>2</v>
      </c>
      <c r="W3" s="13" t="s">
        <v>3</v>
      </c>
      <c r="X3" s="12" t="s">
        <v>8</v>
      </c>
      <c r="Y3" s="61" t="s">
        <v>81</v>
      </c>
      <c r="Z3" s="12" t="s">
        <v>16</v>
      </c>
      <c r="AA3" s="13" t="s">
        <v>17</v>
      </c>
      <c r="AB3" s="13" t="s">
        <v>18</v>
      </c>
      <c r="AC3" s="13" t="s">
        <v>19</v>
      </c>
      <c r="AD3" s="13" t="s">
        <v>9</v>
      </c>
      <c r="AE3" s="12" t="s">
        <v>202</v>
      </c>
      <c r="AF3" s="12" t="s">
        <v>203</v>
      </c>
      <c r="AG3" s="12" t="s">
        <v>150</v>
      </c>
      <c r="AH3" s="12" t="s">
        <v>24</v>
      </c>
      <c r="AI3" s="12" t="s">
        <v>154</v>
      </c>
      <c r="AJ3" s="72"/>
    </row>
    <row r="4" spans="1:36" s="55" customFormat="1" ht="14" x14ac:dyDescent="0.15">
      <c r="A4" s="54" t="s">
        <v>103</v>
      </c>
      <c r="B4" s="17" t="s">
        <v>99</v>
      </c>
      <c r="C4" s="55" t="s">
        <v>139</v>
      </c>
      <c r="D4" s="71"/>
      <c r="E4" s="65">
        <v>41544.28125</v>
      </c>
      <c r="F4" s="66" t="s">
        <v>137</v>
      </c>
      <c r="G4" s="67">
        <v>41555.364583333336</v>
      </c>
      <c r="H4" s="66" t="s">
        <v>136</v>
      </c>
      <c r="I4" s="58">
        <f>(G4-E4)+1/24</f>
        <v>11.125000000002425</v>
      </c>
      <c r="J4" s="58">
        <v>4.26</v>
      </c>
      <c r="K4" s="22">
        <v>6.2</v>
      </c>
      <c r="L4" s="22">
        <v>0.67</v>
      </c>
      <c r="M4" s="22"/>
      <c r="N4" s="23">
        <v>0</v>
      </c>
      <c r="O4" s="22">
        <v>0</v>
      </c>
      <c r="P4" s="22">
        <v>0.67</v>
      </c>
      <c r="Q4" s="22">
        <v>0</v>
      </c>
      <c r="R4" s="22">
        <v>0</v>
      </c>
      <c r="S4" s="22">
        <v>0</v>
      </c>
      <c r="T4" s="22">
        <v>0</v>
      </c>
      <c r="U4" s="19">
        <v>0</v>
      </c>
      <c r="V4" s="24">
        <v>0</v>
      </c>
      <c r="W4" s="24">
        <v>0</v>
      </c>
      <c r="X4" s="6">
        <v>1416</v>
      </c>
      <c r="Y4" s="62">
        <v>9.5</v>
      </c>
      <c r="Z4" s="27">
        <v>0</v>
      </c>
      <c r="AA4" s="24">
        <v>0</v>
      </c>
      <c r="AB4" s="24">
        <v>0</v>
      </c>
      <c r="AC4" s="24">
        <v>0</v>
      </c>
      <c r="AD4" s="26" t="s">
        <v>84</v>
      </c>
      <c r="AE4" s="35" t="s">
        <v>84</v>
      </c>
      <c r="AF4" s="35" t="s">
        <v>84</v>
      </c>
      <c r="AG4" s="27">
        <v>2</v>
      </c>
      <c r="AH4" s="27">
        <v>0</v>
      </c>
      <c r="AI4" s="71"/>
      <c r="AJ4" s="71"/>
    </row>
    <row r="5" spans="1:36" s="55" customFormat="1" ht="14" x14ac:dyDescent="0.15">
      <c r="A5" s="54" t="s">
        <v>104</v>
      </c>
      <c r="B5" s="17" t="s">
        <v>99</v>
      </c>
      <c r="C5" s="55" t="s">
        <v>92</v>
      </c>
      <c r="D5" s="71"/>
      <c r="E5" s="68">
        <f t="shared" ref="E5:E11" si="0">G4</f>
        <v>41555.364583333336</v>
      </c>
      <c r="F5" s="66" t="s">
        <v>136</v>
      </c>
      <c r="G5" s="67">
        <v>41660.6875</v>
      </c>
      <c r="H5" s="66" t="s">
        <v>136</v>
      </c>
      <c r="I5" s="58">
        <f>G5-E5</f>
        <v>105.32291666666424</v>
      </c>
      <c r="J5" s="58">
        <v>105.32</v>
      </c>
      <c r="K5" s="22">
        <v>0</v>
      </c>
      <c r="L5" s="22">
        <v>0</v>
      </c>
      <c r="M5" s="22"/>
      <c r="N5" s="23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19">
        <v>0</v>
      </c>
      <c r="V5" s="24">
        <v>0</v>
      </c>
      <c r="W5" s="24">
        <v>0</v>
      </c>
      <c r="X5" s="27">
        <v>0</v>
      </c>
      <c r="Y5" s="63" t="s">
        <v>84</v>
      </c>
      <c r="Z5" s="27">
        <v>0</v>
      </c>
      <c r="AA5" s="24">
        <v>0</v>
      </c>
      <c r="AB5" s="24">
        <v>0</v>
      </c>
      <c r="AC5" s="24">
        <v>0</v>
      </c>
      <c r="AD5" s="26" t="s">
        <v>84</v>
      </c>
      <c r="AE5" s="35" t="s">
        <v>84</v>
      </c>
      <c r="AF5" s="35" t="s">
        <v>84</v>
      </c>
      <c r="AG5" s="27">
        <v>0</v>
      </c>
      <c r="AH5" s="27">
        <v>0</v>
      </c>
      <c r="AI5" s="71"/>
      <c r="AJ5" s="71"/>
    </row>
    <row r="6" spans="1:36" x14ac:dyDescent="0.15">
      <c r="A6" s="85" t="s">
        <v>138</v>
      </c>
      <c r="B6" s="86" t="s">
        <v>99</v>
      </c>
      <c r="C6" s="87" t="s">
        <v>139</v>
      </c>
      <c r="D6" s="88"/>
      <c r="E6" s="89">
        <f t="shared" si="0"/>
        <v>41660.6875</v>
      </c>
      <c r="F6" s="86" t="s">
        <v>136</v>
      </c>
      <c r="G6" s="90">
        <v>41665.364583333336</v>
      </c>
      <c r="H6" s="86" t="s">
        <v>29</v>
      </c>
      <c r="I6" s="91">
        <f>G6-E6</f>
        <v>4.6770833333357587</v>
      </c>
      <c r="J6" s="91">
        <v>4.67</v>
      </c>
      <c r="K6" s="92">
        <v>3.66</v>
      </c>
      <c r="L6" s="92">
        <v>1.01</v>
      </c>
      <c r="M6" s="92"/>
      <c r="N6" s="91">
        <v>0</v>
      </c>
      <c r="O6" s="92">
        <v>0</v>
      </c>
      <c r="P6" s="92">
        <v>0</v>
      </c>
      <c r="Q6" s="92">
        <v>0</v>
      </c>
      <c r="R6" s="92">
        <v>0</v>
      </c>
      <c r="S6" s="92">
        <v>0</v>
      </c>
      <c r="T6" s="92">
        <v>1.01</v>
      </c>
      <c r="U6" s="88">
        <v>0</v>
      </c>
      <c r="V6" s="93">
        <v>0</v>
      </c>
      <c r="W6" s="93">
        <v>0</v>
      </c>
      <c r="X6" s="91">
        <v>626</v>
      </c>
      <c r="Y6" s="94">
        <f>X6/90.1</f>
        <v>6.9478357380688127</v>
      </c>
      <c r="Z6" s="34">
        <v>0</v>
      </c>
      <c r="AA6" s="95">
        <v>0</v>
      </c>
      <c r="AB6" s="92">
        <v>0</v>
      </c>
      <c r="AC6" s="92">
        <v>0</v>
      </c>
      <c r="AD6" s="26" t="s">
        <v>84</v>
      </c>
      <c r="AE6" s="35" t="s">
        <v>84</v>
      </c>
      <c r="AF6" s="35" t="s">
        <v>84</v>
      </c>
      <c r="AG6" s="96">
        <v>1</v>
      </c>
      <c r="AH6" s="96">
        <v>0</v>
      </c>
      <c r="AI6" s="5"/>
      <c r="AJ6" s="5"/>
    </row>
    <row r="7" spans="1:36" x14ac:dyDescent="0.15">
      <c r="A7" s="1">
        <v>349</v>
      </c>
      <c r="B7" s="17" t="s">
        <v>98</v>
      </c>
      <c r="C7" t="s">
        <v>20</v>
      </c>
      <c r="D7" s="5" t="s">
        <v>159</v>
      </c>
      <c r="E7" s="68">
        <f t="shared" si="0"/>
        <v>41665.364583333336</v>
      </c>
      <c r="F7" s="17" t="s">
        <v>29</v>
      </c>
      <c r="G7" s="67">
        <v>41728.302083333336</v>
      </c>
      <c r="H7" s="17" t="s">
        <v>30</v>
      </c>
      <c r="I7" s="4">
        <f>G7-E7</f>
        <v>62.9375</v>
      </c>
      <c r="J7" s="6">
        <v>3.17</v>
      </c>
      <c r="K7" s="3">
        <v>8.4700000000000006</v>
      </c>
      <c r="L7" s="3">
        <v>51.3</v>
      </c>
      <c r="M7" s="3"/>
      <c r="N7" s="6">
        <v>43.32</v>
      </c>
      <c r="O7" s="3">
        <v>2.57</v>
      </c>
      <c r="P7" s="3">
        <v>3.42</v>
      </c>
      <c r="Q7" s="3">
        <v>1.1399999999999999</v>
      </c>
      <c r="R7" s="3">
        <v>0</v>
      </c>
      <c r="S7" s="3">
        <v>0.13</v>
      </c>
      <c r="T7" s="3">
        <v>0.73</v>
      </c>
      <c r="U7" s="5">
        <v>5</v>
      </c>
      <c r="V7" s="8">
        <v>12</v>
      </c>
      <c r="W7" s="8">
        <v>274</v>
      </c>
      <c r="X7" s="6">
        <v>1945</v>
      </c>
      <c r="Y7" s="62">
        <v>10.18</v>
      </c>
      <c r="Z7" s="7">
        <v>4316.7</v>
      </c>
      <c r="AA7" s="14">
        <v>1810.4</v>
      </c>
      <c r="AB7" s="3">
        <v>2506.3000000000002</v>
      </c>
      <c r="AC7" s="3">
        <v>1603.48</v>
      </c>
      <c r="AD7" s="14">
        <v>64</v>
      </c>
      <c r="AE7" s="7">
        <v>4379.3500000000004</v>
      </c>
      <c r="AF7" s="7">
        <v>3252.46</v>
      </c>
      <c r="AG7" s="15">
        <v>9</v>
      </c>
      <c r="AH7" s="15">
        <v>6</v>
      </c>
      <c r="AI7" s="5"/>
      <c r="AJ7" s="5"/>
    </row>
    <row r="8" spans="1:36" x14ac:dyDescent="0.15">
      <c r="A8" s="1">
        <v>350</v>
      </c>
      <c r="B8" s="17" t="s">
        <v>98</v>
      </c>
      <c r="C8" t="s">
        <v>21</v>
      </c>
      <c r="D8" s="5" t="s">
        <v>160</v>
      </c>
      <c r="E8" s="68">
        <f t="shared" si="0"/>
        <v>41728.302083333336</v>
      </c>
      <c r="F8" s="17" t="s">
        <v>30</v>
      </c>
      <c r="G8" s="67">
        <v>41789.458333333336</v>
      </c>
      <c r="H8" s="17" t="s">
        <v>31</v>
      </c>
      <c r="I8" s="4">
        <f>(G8-E8)-1/24</f>
        <v>61.114583333333336</v>
      </c>
      <c r="J8" s="6">
        <v>5.27</v>
      </c>
      <c r="K8" s="3">
        <v>5.51</v>
      </c>
      <c r="L8" s="3">
        <v>50.33</v>
      </c>
      <c r="M8" s="3"/>
      <c r="N8" s="6">
        <v>42.27</v>
      </c>
      <c r="O8" s="3">
        <v>1.04</v>
      </c>
      <c r="P8" s="3">
        <v>4.68</v>
      </c>
      <c r="Q8" s="3">
        <v>0.5</v>
      </c>
      <c r="R8" s="3">
        <v>0</v>
      </c>
      <c r="S8" s="3">
        <v>0.28000000000000003</v>
      </c>
      <c r="T8" s="3">
        <v>1.56</v>
      </c>
      <c r="U8" s="5">
        <v>2</v>
      </c>
      <c r="V8" s="8">
        <v>9</v>
      </c>
      <c r="W8" s="8">
        <v>264</v>
      </c>
      <c r="X8" s="6">
        <v>1473</v>
      </c>
      <c r="Y8" s="62">
        <v>10.59</v>
      </c>
      <c r="Z8" s="7">
        <v>3989.1</v>
      </c>
      <c r="AA8" s="14">
        <v>1865.9</v>
      </c>
      <c r="AB8" s="3">
        <v>2123.1999999999998</v>
      </c>
      <c r="AC8" s="3">
        <v>1359.81</v>
      </c>
      <c r="AD8" s="14">
        <v>64</v>
      </c>
      <c r="AE8" s="7">
        <v>2116.08</v>
      </c>
      <c r="AF8" s="7">
        <v>1773.91</v>
      </c>
      <c r="AG8" s="15">
        <v>17</v>
      </c>
      <c r="AH8" s="15">
        <v>12</v>
      </c>
      <c r="AI8" s="5"/>
      <c r="AJ8" s="5"/>
    </row>
    <row r="9" spans="1:36" x14ac:dyDescent="0.15">
      <c r="A9" s="1">
        <v>351</v>
      </c>
      <c r="B9" s="17" t="s">
        <v>98</v>
      </c>
      <c r="C9" t="s">
        <v>22</v>
      </c>
      <c r="D9" s="5" t="s">
        <v>161</v>
      </c>
      <c r="E9" s="68">
        <f t="shared" si="0"/>
        <v>41789.458333333336</v>
      </c>
      <c r="F9" s="17" t="s">
        <v>31</v>
      </c>
      <c r="G9" s="67">
        <v>41850.447916666664</v>
      </c>
      <c r="H9" s="17" t="s">
        <v>31</v>
      </c>
      <c r="I9" s="4">
        <f>G9-E9</f>
        <v>60.989583333328483</v>
      </c>
      <c r="J9" s="6">
        <v>4.78</v>
      </c>
      <c r="K9" s="3">
        <v>6.59</v>
      </c>
      <c r="L9" s="3">
        <v>49.6</v>
      </c>
      <c r="M9" s="3"/>
      <c r="N9" s="6">
        <v>37.22</v>
      </c>
      <c r="O9" s="3">
        <v>3.15</v>
      </c>
      <c r="P9" s="3">
        <v>3.25</v>
      </c>
      <c r="Q9" s="3">
        <v>0.46</v>
      </c>
      <c r="R9" s="3">
        <v>0</v>
      </c>
      <c r="S9" s="3">
        <v>3.41</v>
      </c>
      <c r="T9" s="3">
        <v>2.13</v>
      </c>
      <c r="U9" s="5">
        <v>1</v>
      </c>
      <c r="V9" s="8">
        <v>6</v>
      </c>
      <c r="W9" s="8">
        <v>189</v>
      </c>
      <c r="X9" s="6">
        <v>1709</v>
      </c>
      <c r="Y9" s="62">
        <v>8.4</v>
      </c>
      <c r="Z9" s="7">
        <v>3557.6</v>
      </c>
      <c r="AA9" s="14">
        <v>1851.3</v>
      </c>
      <c r="AB9" s="3">
        <v>1706.3</v>
      </c>
      <c r="AC9" s="3">
        <v>1225.8399999999999</v>
      </c>
      <c r="AD9" s="14">
        <v>71.8</v>
      </c>
      <c r="AE9" s="7">
        <v>4700.4799999999996</v>
      </c>
      <c r="AF9" s="7">
        <v>4699.9399999999996</v>
      </c>
      <c r="AG9" s="15">
        <v>10</v>
      </c>
      <c r="AH9" s="15">
        <v>5</v>
      </c>
      <c r="AI9" s="5"/>
      <c r="AJ9" s="5"/>
    </row>
    <row r="10" spans="1:36" x14ac:dyDescent="0.15">
      <c r="A10" s="1">
        <v>352</v>
      </c>
      <c r="B10" s="17" t="s">
        <v>98</v>
      </c>
      <c r="C10" t="s">
        <v>23</v>
      </c>
      <c r="D10" s="5" t="s">
        <v>162</v>
      </c>
      <c r="E10" s="68">
        <f t="shared" si="0"/>
        <v>41850.447916666664</v>
      </c>
      <c r="F10" s="17" t="s">
        <v>31</v>
      </c>
      <c r="G10" s="67">
        <v>41910.645833333336</v>
      </c>
      <c r="H10" s="17" t="s">
        <v>30</v>
      </c>
      <c r="I10" s="4">
        <f>G10-E10</f>
        <v>60.197916666671517</v>
      </c>
      <c r="J10" s="6">
        <v>5.01</v>
      </c>
      <c r="K10" s="3">
        <v>7</v>
      </c>
      <c r="L10" s="3">
        <v>47.85</v>
      </c>
      <c r="M10" s="3"/>
      <c r="N10" s="6">
        <v>40.270000000000003</v>
      </c>
      <c r="O10" s="3">
        <v>2.66</v>
      </c>
      <c r="P10" s="3">
        <v>3.19</v>
      </c>
      <c r="Q10" s="3">
        <v>0.16</v>
      </c>
      <c r="R10" s="3">
        <v>0</v>
      </c>
      <c r="S10" s="3">
        <v>1.54</v>
      </c>
      <c r="T10" s="3">
        <v>0.04</v>
      </c>
      <c r="U10" s="5">
        <v>4</v>
      </c>
      <c r="V10" s="8">
        <v>7</v>
      </c>
      <c r="W10" s="8">
        <v>194</v>
      </c>
      <c r="X10" s="6">
        <v>1601</v>
      </c>
      <c r="Y10" s="62">
        <v>11.35</v>
      </c>
      <c r="Z10" s="7">
        <v>2011.1</v>
      </c>
      <c r="AA10" s="14">
        <v>326.5</v>
      </c>
      <c r="AB10" s="3">
        <v>1684.6</v>
      </c>
      <c r="AC10" s="3">
        <v>561.21</v>
      </c>
      <c r="AD10" s="14">
        <v>33.299999999999997</v>
      </c>
      <c r="AE10" s="7">
        <v>4775.17</v>
      </c>
      <c r="AF10" s="7">
        <v>3128.12</v>
      </c>
      <c r="AG10" s="15">
        <v>11</v>
      </c>
      <c r="AH10" s="15">
        <v>8</v>
      </c>
      <c r="AI10" s="5"/>
      <c r="AJ10" s="5"/>
    </row>
    <row r="11" spans="1:36" x14ac:dyDescent="0.15">
      <c r="A11" s="85" t="s">
        <v>151</v>
      </c>
      <c r="B11" s="86" t="s">
        <v>99</v>
      </c>
      <c r="C11" s="87" t="s">
        <v>152</v>
      </c>
      <c r="D11" s="88"/>
      <c r="E11" s="89">
        <f t="shared" si="0"/>
        <v>41910.645833333336</v>
      </c>
      <c r="F11" s="86" t="s">
        <v>30</v>
      </c>
      <c r="G11" s="90">
        <v>41972.395833333336</v>
      </c>
      <c r="H11" s="86" t="s">
        <v>35</v>
      </c>
      <c r="I11" s="91">
        <f>G11-E11</f>
        <v>61.75</v>
      </c>
      <c r="J11" s="91">
        <v>53.94</v>
      </c>
      <c r="K11" s="92">
        <v>7.81</v>
      </c>
      <c r="L11" s="92">
        <v>0</v>
      </c>
      <c r="M11" s="92"/>
      <c r="N11" s="91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88">
        <v>0</v>
      </c>
      <c r="V11" s="93">
        <v>0</v>
      </c>
      <c r="W11" s="93">
        <v>0</v>
      </c>
      <c r="X11" s="91">
        <v>2051</v>
      </c>
      <c r="Y11" s="94">
        <v>10.9</v>
      </c>
      <c r="Z11" s="34">
        <v>0</v>
      </c>
      <c r="AA11" s="95">
        <v>0</v>
      </c>
      <c r="AB11" s="92">
        <v>0</v>
      </c>
      <c r="AC11" s="92">
        <v>0</v>
      </c>
      <c r="AD11" s="26" t="s">
        <v>84</v>
      </c>
      <c r="AE11" s="35" t="s">
        <v>84</v>
      </c>
      <c r="AF11" s="35" t="s">
        <v>84</v>
      </c>
      <c r="AG11" s="96">
        <v>0</v>
      </c>
      <c r="AH11" s="96">
        <v>0</v>
      </c>
      <c r="AI11" s="5"/>
      <c r="AJ11" s="5"/>
    </row>
    <row r="12" spans="1:36" x14ac:dyDescent="0.15">
      <c r="A12" s="1">
        <v>353</v>
      </c>
      <c r="B12" s="17" t="s">
        <v>98</v>
      </c>
      <c r="C12" t="s">
        <v>38</v>
      </c>
      <c r="D12" s="5" t="s">
        <v>163</v>
      </c>
      <c r="E12" s="68">
        <v>41972.395833333336</v>
      </c>
      <c r="F12" s="17" t="s">
        <v>35</v>
      </c>
      <c r="G12" s="67">
        <v>42033.34375</v>
      </c>
      <c r="H12" s="17" t="s">
        <v>35</v>
      </c>
      <c r="I12" s="4">
        <f>G12-E12</f>
        <v>60.947916666664241</v>
      </c>
      <c r="J12" s="6">
        <v>6.85</v>
      </c>
      <c r="K12" s="3">
        <v>15.76</v>
      </c>
      <c r="L12" s="3">
        <v>38.33</v>
      </c>
      <c r="M12" s="3"/>
      <c r="N12" s="6">
        <v>30.51</v>
      </c>
      <c r="O12" s="3">
        <v>0.85</v>
      </c>
      <c r="P12" s="3">
        <v>0.45</v>
      </c>
      <c r="Q12" s="3">
        <v>0</v>
      </c>
      <c r="R12" s="3">
        <v>0</v>
      </c>
      <c r="S12" s="3">
        <v>1.39</v>
      </c>
      <c r="T12" s="3">
        <v>5.14</v>
      </c>
      <c r="U12" s="5">
        <v>6</v>
      </c>
      <c r="V12" s="8">
        <v>18</v>
      </c>
      <c r="W12" s="8">
        <v>557</v>
      </c>
      <c r="X12" s="6">
        <v>4024.4</v>
      </c>
      <c r="Y12" s="62">
        <v>10.6</v>
      </c>
      <c r="Z12" s="7">
        <v>4484.3</v>
      </c>
      <c r="AA12" s="14">
        <v>52.5</v>
      </c>
      <c r="AB12" s="3">
        <v>4431.8</v>
      </c>
      <c r="AC12" s="3">
        <v>4280.12</v>
      </c>
      <c r="AD12" s="14">
        <v>96.6</v>
      </c>
      <c r="AE12" s="7">
        <v>3132.7</v>
      </c>
      <c r="AF12" s="7">
        <v>1096.51</v>
      </c>
      <c r="AG12" s="15">
        <v>1</v>
      </c>
      <c r="AH12" s="15">
        <v>0</v>
      </c>
      <c r="AI12" s="5"/>
      <c r="AJ12" s="5"/>
    </row>
    <row r="13" spans="1:36" x14ac:dyDescent="0.15">
      <c r="A13" s="1">
        <v>354</v>
      </c>
      <c r="B13" s="17" t="s">
        <v>98</v>
      </c>
      <c r="C13" t="s">
        <v>33</v>
      </c>
      <c r="D13" s="5" t="s">
        <v>164</v>
      </c>
      <c r="E13" s="68">
        <f t="shared" ref="E13:E41" si="1">G12</f>
        <v>42033.34375</v>
      </c>
      <c r="F13" s="17" t="s">
        <v>35</v>
      </c>
      <c r="G13" s="67">
        <v>42094.364583333336</v>
      </c>
      <c r="H13" s="17" t="s">
        <v>36</v>
      </c>
      <c r="I13" s="23">
        <f>(G13-E13)+2.5/24</f>
        <v>61.125000000002423</v>
      </c>
      <c r="J13" s="23">
        <v>4.0999999999999996</v>
      </c>
      <c r="K13" s="22">
        <v>7.22</v>
      </c>
      <c r="L13" s="22">
        <v>48.8</v>
      </c>
      <c r="M13" s="22"/>
      <c r="N13" s="19">
        <v>45.17</v>
      </c>
      <c r="O13" s="20">
        <v>1.17</v>
      </c>
      <c r="P13" s="20">
        <v>1.64</v>
      </c>
      <c r="Q13" s="20">
        <v>0.26</v>
      </c>
      <c r="R13" s="3">
        <v>0</v>
      </c>
      <c r="S13" s="20">
        <v>0.19</v>
      </c>
      <c r="T13" s="20">
        <v>0.39</v>
      </c>
      <c r="U13" s="19">
        <v>7</v>
      </c>
      <c r="V13" s="20">
        <v>17</v>
      </c>
      <c r="W13" s="20">
        <v>462</v>
      </c>
      <c r="X13" s="23">
        <v>1906</v>
      </c>
      <c r="Y13" s="62">
        <v>11.13</v>
      </c>
      <c r="Z13" s="19">
        <v>5159.3</v>
      </c>
      <c r="AA13" s="20">
        <v>2277.5</v>
      </c>
      <c r="AB13" s="22">
        <v>2889.7</v>
      </c>
      <c r="AC13" s="20">
        <v>1727.12</v>
      </c>
      <c r="AD13" s="26">
        <v>59.8</v>
      </c>
      <c r="AE13" s="25">
        <v>3733</v>
      </c>
      <c r="AF13" s="25">
        <v>3607.21</v>
      </c>
      <c r="AG13" s="19">
        <v>4</v>
      </c>
      <c r="AH13" s="19">
        <v>3</v>
      </c>
      <c r="AI13" s="5"/>
      <c r="AJ13" s="5"/>
    </row>
    <row r="14" spans="1:36" x14ac:dyDescent="0.15">
      <c r="A14" s="1">
        <v>355</v>
      </c>
      <c r="B14" s="17" t="s">
        <v>98</v>
      </c>
      <c r="C14" t="s">
        <v>34</v>
      </c>
      <c r="D14" s="5" t="s">
        <v>165</v>
      </c>
      <c r="E14" s="68">
        <f t="shared" si="1"/>
        <v>42094.364583333336</v>
      </c>
      <c r="F14" s="17" t="s">
        <v>36</v>
      </c>
      <c r="G14" s="67">
        <v>42155.46875</v>
      </c>
      <c r="H14" s="17" t="s">
        <v>37</v>
      </c>
      <c r="I14" s="21">
        <f>G14-E14</f>
        <v>61.104166666664241</v>
      </c>
      <c r="J14" s="23">
        <v>5.53</v>
      </c>
      <c r="K14" s="22">
        <v>5.3</v>
      </c>
      <c r="L14" s="22">
        <v>50.27</v>
      </c>
      <c r="M14" s="22"/>
      <c r="N14" s="23">
        <v>39.950000000000003</v>
      </c>
      <c r="O14" s="22">
        <v>1.1299999999999999</v>
      </c>
      <c r="P14" s="22">
        <v>5.39</v>
      </c>
      <c r="Q14" s="22">
        <v>1.17</v>
      </c>
      <c r="R14" s="22">
        <v>0</v>
      </c>
      <c r="S14" s="22">
        <v>0.91</v>
      </c>
      <c r="T14" s="22">
        <v>1.74</v>
      </c>
      <c r="U14" s="19">
        <v>2</v>
      </c>
      <c r="V14" s="24">
        <v>8</v>
      </c>
      <c r="W14" s="24">
        <v>333</v>
      </c>
      <c r="X14" s="23">
        <v>1318</v>
      </c>
      <c r="Y14" s="62">
        <v>10.4</v>
      </c>
      <c r="Z14" s="25">
        <v>4512.8</v>
      </c>
      <c r="AA14" s="26">
        <v>1870</v>
      </c>
      <c r="AB14" s="22">
        <v>2642.8</v>
      </c>
      <c r="AC14" s="22">
        <v>1721.58</v>
      </c>
      <c r="AD14" s="26">
        <v>65.099999999999994</v>
      </c>
      <c r="AE14" s="25">
        <v>3645.04</v>
      </c>
      <c r="AF14" s="25">
        <v>3522.71</v>
      </c>
      <c r="AG14" s="27">
        <v>9</v>
      </c>
      <c r="AH14" s="27">
        <v>4</v>
      </c>
      <c r="AI14" s="5"/>
      <c r="AJ14" s="5"/>
    </row>
    <row r="15" spans="1:36" ht="14" x14ac:dyDescent="0.15">
      <c r="A15" s="1" t="s">
        <v>100</v>
      </c>
      <c r="B15" s="17" t="s">
        <v>99</v>
      </c>
      <c r="C15" s="55" t="s">
        <v>139</v>
      </c>
      <c r="D15" s="71"/>
      <c r="E15" s="68">
        <f t="shared" si="1"/>
        <v>42155.46875</v>
      </c>
      <c r="F15" s="17" t="s">
        <v>37</v>
      </c>
      <c r="G15" s="67">
        <v>42160.364583333336</v>
      </c>
      <c r="H15" s="17" t="s">
        <v>36</v>
      </c>
      <c r="I15" s="21">
        <f>G15-E15</f>
        <v>4.8958333333357587</v>
      </c>
      <c r="J15" s="23">
        <v>1.25</v>
      </c>
      <c r="K15" s="22">
        <v>3.65</v>
      </c>
      <c r="L15" s="22">
        <v>0</v>
      </c>
      <c r="M15" s="22"/>
      <c r="N15" s="23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19">
        <v>0</v>
      </c>
      <c r="V15" s="24">
        <v>0</v>
      </c>
      <c r="W15" s="24">
        <v>0</v>
      </c>
      <c r="X15" s="23">
        <v>940</v>
      </c>
      <c r="Y15" s="63">
        <v>10.8</v>
      </c>
      <c r="Z15" s="27">
        <v>0</v>
      </c>
      <c r="AA15" s="24">
        <v>0</v>
      </c>
      <c r="AB15" s="24">
        <v>0</v>
      </c>
      <c r="AC15" s="24">
        <v>0</v>
      </c>
      <c r="AD15" s="26" t="s">
        <v>84</v>
      </c>
      <c r="AE15" s="35" t="s">
        <v>84</v>
      </c>
      <c r="AF15" s="35" t="s">
        <v>84</v>
      </c>
      <c r="AG15" s="27">
        <v>0</v>
      </c>
      <c r="AH15" s="27">
        <v>0</v>
      </c>
      <c r="AI15" s="5"/>
      <c r="AJ15" s="5"/>
    </row>
    <row r="16" spans="1:36" ht="14" x14ac:dyDescent="0.15">
      <c r="A16" s="1" t="s">
        <v>102</v>
      </c>
      <c r="B16" s="17" t="s">
        <v>99</v>
      </c>
      <c r="C16" s="55" t="s">
        <v>139</v>
      </c>
      <c r="D16" s="71"/>
      <c r="E16" s="68">
        <f t="shared" si="1"/>
        <v>42160.364583333336</v>
      </c>
      <c r="F16" s="17" t="s">
        <v>36</v>
      </c>
      <c r="G16" s="67">
        <v>42186.479166666664</v>
      </c>
      <c r="H16" s="17" t="s">
        <v>40</v>
      </c>
      <c r="I16" s="21">
        <f>(G16-E16)-2.5/24</f>
        <v>26.010416666661815</v>
      </c>
      <c r="J16" s="23">
        <v>4.99</v>
      </c>
      <c r="K16" s="22">
        <v>20.94</v>
      </c>
      <c r="L16" s="22">
        <v>0</v>
      </c>
      <c r="M16" s="22"/>
      <c r="N16" s="23">
        <v>0.08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19">
        <v>0</v>
      </c>
      <c r="V16" s="24">
        <v>0</v>
      </c>
      <c r="W16" s="24">
        <v>0</v>
      </c>
      <c r="X16" s="23">
        <v>2607</v>
      </c>
      <c r="Y16" s="63">
        <v>6.6</v>
      </c>
      <c r="Z16" s="27">
        <v>0</v>
      </c>
      <c r="AA16" s="24">
        <v>0</v>
      </c>
      <c r="AB16" s="24">
        <v>0</v>
      </c>
      <c r="AC16" s="24">
        <v>0</v>
      </c>
      <c r="AD16" s="26" t="s">
        <v>84</v>
      </c>
      <c r="AE16" s="35" t="s">
        <v>84</v>
      </c>
      <c r="AF16" s="35" t="s">
        <v>84</v>
      </c>
      <c r="AG16" s="27">
        <v>0</v>
      </c>
      <c r="AH16" s="27">
        <v>0</v>
      </c>
      <c r="AI16" s="5"/>
      <c r="AJ16" s="5"/>
    </row>
    <row r="17" spans="1:36" ht="14" x14ac:dyDescent="0.15">
      <c r="A17" s="1" t="s">
        <v>101</v>
      </c>
      <c r="B17" s="17" t="s">
        <v>99</v>
      </c>
      <c r="C17" s="55" t="s">
        <v>92</v>
      </c>
      <c r="D17" s="71"/>
      <c r="E17" s="68">
        <f t="shared" si="1"/>
        <v>42186.479166666664</v>
      </c>
      <c r="F17" s="17" t="s">
        <v>40</v>
      </c>
      <c r="G17" s="67">
        <v>42216.333333333336</v>
      </c>
      <c r="H17" s="17" t="s">
        <v>40</v>
      </c>
      <c r="I17" s="21">
        <f>G17-E17</f>
        <v>29.854166666671517</v>
      </c>
      <c r="J17" s="23">
        <v>29.85</v>
      </c>
      <c r="K17" s="22">
        <v>0</v>
      </c>
      <c r="L17" s="22">
        <v>0</v>
      </c>
      <c r="M17" s="22"/>
      <c r="N17" s="23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19">
        <v>0</v>
      </c>
      <c r="V17" s="24">
        <v>0</v>
      </c>
      <c r="W17" s="24">
        <v>0</v>
      </c>
      <c r="X17" s="27">
        <v>0</v>
      </c>
      <c r="Y17" s="63" t="s">
        <v>84</v>
      </c>
      <c r="Z17" s="27">
        <v>0</v>
      </c>
      <c r="AA17" s="24">
        <v>0</v>
      </c>
      <c r="AB17" s="24">
        <v>0</v>
      </c>
      <c r="AC17" s="24">
        <v>0</v>
      </c>
      <c r="AD17" s="26" t="s">
        <v>84</v>
      </c>
      <c r="AE17" s="35" t="s">
        <v>84</v>
      </c>
      <c r="AF17" s="35" t="s">
        <v>84</v>
      </c>
      <c r="AG17" s="27">
        <v>0</v>
      </c>
      <c r="AH17" s="27">
        <v>0</v>
      </c>
      <c r="AI17" s="5"/>
      <c r="AJ17" s="5"/>
    </row>
    <row r="18" spans="1:36" x14ac:dyDescent="0.15">
      <c r="A18" s="1">
        <v>356</v>
      </c>
      <c r="B18" s="17" t="s">
        <v>98</v>
      </c>
      <c r="C18" t="s">
        <v>39</v>
      </c>
      <c r="D18" s="5" t="s">
        <v>166</v>
      </c>
      <c r="E18" s="68">
        <f t="shared" si="1"/>
        <v>42216.333333333336</v>
      </c>
      <c r="F18" s="17" t="s">
        <v>40</v>
      </c>
      <c r="G18" s="67">
        <v>42277.427083333336</v>
      </c>
      <c r="H18" s="17" t="s">
        <v>41</v>
      </c>
      <c r="I18" s="21">
        <f>(G18-E18)-1.5/24</f>
        <v>61.03125</v>
      </c>
      <c r="J18" s="23">
        <v>3.34</v>
      </c>
      <c r="K18" s="22">
        <v>7.61</v>
      </c>
      <c r="L18" s="22">
        <v>50.07</v>
      </c>
      <c r="M18" s="22"/>
      <c r="N18" s="23">
        <v>42.41</v>
      </c>
      <c r="O18" s="22">
        <v>5.65</v>
      </c>
      <c r="P18" s="22">
        <v>0.26</v>
      </c>
      <c r="Q18" s="22">
        <v>0.43</v>
      </c>
      <c r="R18" s="22">
        <v>0</v>
      </c>
      <c r="S18" s="22">
        <v>1.1000000000000001</v>
      </c>
      <c r="T18" s="22">
        <v>0.23</v>
      </c>
      <c r="U18" s="19">
        <v>7</v>
      </c>
      <c r="V18" s="24">
        <v>18</v>
      </c>
      <c r="W18" s="53">
        <v>1148</v>
      </c>
      <c r="X18" s="23">
        <v>1927</v>
      </c>
      <c r="Y18" s="62">
        <v>10.43</v>
      </c>
      <c r="Z18" s="28">
        <v>8880.7000000000007</v>
      </c>
      <c r="AA18" s="26">
        <v>1099.2</v>
      </c>
      <c r="AB18" s="36">
        <v>7781.5</v>
      </c>
      <c r="AC18" s="22">
        <v>5185.1499999999996</v>
      </c>
      <c r="AD18" s="26">
        <v>66.599999999999994</v>
      </c>
      <c r="AE18" s="25">
        <v>264.43</v>
      </c>
      <c r="AF18" s="28">
        <v>87.15</v>
      </c>
      <c r="AG18" s="27">
        <v>2</v>
      </c>
      <c r="AH18" s="27">
        <v>0</v>
      </c>
      <c r="AI18" s="5"/>
      <c r="AJ18" s="5"/>
    </row>
    <row r="19" spans="1:36" x14ac:dyDescent="0.15">
      <c r="A19" s="1">
        <v>359</v>
      </c>
      <c r="B19" s="17" t="s">
        <v>98</v>
      </c>
      <c r="C19" t="s">
        <v>42</v>
      </c>
      <c r="D19" s="5" t="s">
        <v>167</v>
      </c>
      <c r="E19" s="68">
        <f t="shared" si="1"/>
        <v>42277.427083333336</v>
      </c>
      <c r="F19" s="17" t="s">
        <v>41</v>
      </c>
      <c r="G19" s="67">
        <v>42338.458333333336</v>
      </c>
      <c r="H19" s="17" t="s">
        <v>36</v>
      </c>
      <c r="I19" s="21">
        <f>(G19-E19)+4/24</f>
        <v>61.197916666666664</v>
      </c>
      <c r="J19" s="23">
        <v>5.78</v>
      </c>
      <c r="K19" s="22">
        <v>15.82</v>
      </c>
      <c r="L19" s="22">
        <v>39.590000000000003</v>
      </c>
      <c r="M19" s="22"/>
      <c r="N19" s="23">
        <v>35.61</v>
      </c>
      <c r="O19" s="22">
        <v>2.16</v>
      </c>
      <c r="P19" s="22">
        <v>0.04</v>
      </c>
      <c r="Q19" s="22">
        <v>0.03</v>
      </c>
      <c r="R19" s="22">
        <v>0.42</v>
      </c>
      <c r="S19" s="22">
        <v>0</v>
      </c>
      <c r="T19" s="22">
        <v>1.33</v>
      </c>
      <c r="U19" s="19">
        <v>8</v>
      </c>
      <c r="V19" s="24">
        <v>22</v>
      </c>
      <c r="W19" s="24">
        <v>658</v>
      </c>
      <c r="X19" s="23">
        <v>4269.2</v>
      </c>
      <c r="Y19" s="62">
        <v>11.4</v>
      </c>
      <c r="Z19" s="25">
        <v>8725</v>
      </c>
      <c r="AA19" s="26">
        <v>3296.2</v>
      </c>
      <c r="AB19" s="22">
        <v>5428.8</v>
      </c>
      <c r="AC19" s="22">
        <v>3096.66</v>
      </c>
      <c r="AD19" s="26">
        <v>57</v>
      </c>
      <c r="AE19" s="25">
        <v>521.5</v>
      </c>
      <c r="AF19" s="25">
        <v>379.34</v>
      </c>
      <c r="AG19" s="27">
        <v>1</v>
      </c>
      <c r="AH19" s="27">
        <v>0</v>
      </c>
      <c r="AI19" s="5"/>
      <c r="AJ19" s="5"/>
    </row>
    <row r="20" spans="1:36" x14ac:dyDescent="0.15">
      <c r="A20" s="1">
        <v>360</v>
      </c>
      <c r="B20" s="17" t="s">
        <v>98</v>
      </c>
      <c r="C20" t="s">
        <v>43</v>
      </c>
      <c r="D20" s="5" t="s">
        <v>168</v>
      </c>
      <c r="E20" s="68">
        <f t="shared" si="1"/>
        <v>42338.458333333336</v>
      </c>
      <c r="F20" s="17" t="s">
        <v>36</v>
      </c>
      <c r="G20" s="67">
        <v>42399.427083333336</v>
      </c>
      <c r="H20" s="17" t="s">
        <v>44</v>
      </c>
      <c r="I20" s="21">
        <f>(G20-E20)+1.5/24</f>
        <v>61.03125</v>
      </c>
      <c r="J20" s="23">
        <v>5.34</v>
      </c>
      <c r="K20" s="22">
        <v>19.5</v>
      </c>
      <c r="L20" s="22">
        <v>36.19</v>
      </c>
      <c r="M20" s="22"/>
      <c r="N20" s="23">
        <v>24.98</v>
      </c>
      <c r="O20" s="22">
        <v>1.31</v>
      </c>
      <c r="P20" s="22">
        <v>2.3199999999999998</v>
      </c>
      <c r="Q20" s="22">
        <v>6.53</v>
      </c>
      <c r="R20" s="22">
        <v>0</v>
      </c>
      <c r="S20" s="22">
        <v>0.78</v>
      </c>
      <c r="T20" s="22">
        <v>0.26</v>
      </c>
      <c r="U20" s="19">
        <v>1</v>
      </c>
      <c r="V20" s="24">
        <v>1</v>
      </c>
      <c r="W20" s="24">
        <v>88</v>
      </c>
      <c r="X20" s="23">
        <v>4907</v>
      </c>
      <c r="Y20" s="62">
        <v>10.53</v>
      </c>
      <c r="Z20" s="25">
        <v>789.7</v>
      </c>
      <c r="AA20" s="26">
        <v>47</v>
      </c>
      <c r="AB20" s="22">
        <v>742.7</v>
      </c>
      <c r="AC20" s="22">
        <v>469.15</v>
      </c>
      <c r="AD20" s="26">
        <v>63.2</v>
      </c>
      <c r="AE20" s="25">
        <v>710.23</v>
      </c>
      <c r="AF20" s="25">
        <v>710.23</v>
      </c>
      <c r="AG20" s="27">
        <v>28</v>
      </c>
      <c r="AH20" s="27">
        <v>24</v>
      </c>
      <c r="AI20" s="5"/>
      <c r="AJ20" s="5"/>
    </row>
    <row r="21" spans="1:36" x14ac:dyDescent="0.15">
      <c r="A21" s="1">
        <v>361</v>
      </c>
      <c r="B21" s="17" t="s">
        <v>98</v>
      </c>
      <c r="C21" t="s">
        <v>46</v>
      </c>
      <c r="D21" s="5" t="s">
        <v>169</v>
      </c>
      <c r="E21" s="68">
        <f t="shared" si="1"/>
        <v>42399.427083333336</v>
      </c>
      <c r="F21" s="17" t="s">
        <v>44</v>
      </c>
      <c r="G21" s="67">
        <v>42460.5625</v>
      </c>
      <c r="H21" s="17" t="s">
        <v>47</v>
      </c>
      <c r="I21" s="21">
        <f>(G21-E21)+1/24</f>
        <v>61.177083333330906</v>
      </c>
      <c r="J21" s="23">
        <v>4.8899999999999997</v>
      </c>
      <c r="K21" s="22">
        <v>26.55</v>
      </c>
      <c r="L21" s="22">
        <v>29.74</v>
      </c>
      <c r="M21" s="22"/>
      <c r="N21" s="23">
        <v>27.22</v>
      </c>
      <c r="O21" s="22">
        <v>0</v>
      </c>
      <c r="P21" s="22">
        <v>0</v>
      </c>
      <c r="Q21" s="22">
        <v>0</v>
      </c>
      <c r="R21" s="22">
        <v>0</v>
      </c>
      <c r="S21" s="22">
        <v>1.52</v>
      </c>
      <c r="T21" s="22">
        <v>1</v>
      </c>
      <c r="U21" s="19">
        <v>6</v>
      </c>
      <c r="V21" s="53">
        <v>35</v>
      </c>
      <c r="W21" s="24">
        <v>601</v>
      </c>
      <c r="X21" s="47">
        <v>6772</v>
      </c>
      <c r="Y21" s="62">
        <v>10.87</v>
      </c>
      <c r="Z21" s="25">
        <v>5507.4</v>
      </c>
      <c r="AA21" s="26">
        <v>427</v>
      </c>
      <c r="AB21" s="22">
        <v>5080.3999999999996</v>
      </c>
      <c r="AC21" s="22">
        <v>5175.6899999999996</v>
      </c>
      <c r="AD21" s="26">
        <v>101.9</v>
      </c>
      <c r="AE21" s="25">
        <v>3039.14</v>
      </c>
      <c r="AF21" s="25">
        <v>429.16</v>
      </c>
      <c r="AG21" s="27">
        <v>0</v>
      </c>
      <c r="AH21" s="27">
        <v>0</v>
      </c>
      <c r="AI21" s="5"/>
      <c r="AJ21" s="5"/>
    </row>
    <row r="22" spans="1:36" ht="14" x14ac:dyDescent="0.15">
      <c r="A22" s="1" t="s">
        <v>140</v>
      </c>
      <c r="B22" s="17" t="s">
        <v>99</v>
      </c>
      <c r="C22" s="55" t="s">
        <v>92</v>
      </c>
      <c r="D22" s="71"/>
      <c r="E22" s="68">
        <f t="shared" si="1"/>
        <v>42460.5625</v>
      </c>
      <c r="F22" s="17" t="s">
        <v>47</v>
      </c>
      <c r="G22" s="67">
        <v>42555.65625</v>
      </c>
      <c r="H22" s="17" t="s">
        <v>47</v>
      </c>
      <c r="I22" s="21">
        <f>G22-E22</f>
        <v>95.09375</v>
      </c>
      <c r="J22" s="23">
        <v>95.09</v>
      </c>
      <c r="K22" s="22">
        <v>0</v>
      </c>
      <c r="L22" s="22">
        <v>0</v>
      </c>
      <c r="M22" s="22"/>
      <c r="N22" s="23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19">
        <v>0</v>
      </c>
      <c r="V22" s="24">
        <v>0</v>
      </c>
      <c r="W22" s="24">
        <v>0</v>
      </c>
      <c r="X22" s="27">
        <v>0</v>
      </c>
      <c r="Y22" s="63" t="s">
        <v>84</v>
      </c>
      <c r="Z22" s="27">
        <v>0</v>
      </c>
      <c r="AA22" s="24">
        <v>0</v>
      </c>
      <c r="AB22" s="24">
        <v>0</v>
      </c>
      <c r="AC22" s="24">
        <v>0</v>
      </c>
      <c r="AD22" s="26" t="s">
        <v>84</v>
      </c>
      <c r="AE22" s="35" t="s">
        <v>84</v>
      </c>
      <c r="AF22" s="35" t="s">
        <v>84</v>
      </c>
      <c r="AG22" s="27">
        <v>0</v>
      </c>
      <c r="AH22" s="27">
        <v>0</v>
      </c>
      <c r="AI22" s="5"/>
      <c r="AJ22" s="5"/>
    </row>
    <row r="23" spans="1:36" x14ac:dyDescent="0.15">
      <c r="A23" s="1" t="s">
        <v>105</v>
      </c>
      <c r="B23" s="17" t="s">
        <v>98</v>
      </c>
      <c r="C23" t="s">
        <v>141</v>
      </c>
      <c r="D23" s="5" t="s">
        <v>168</v>
      </c>
      <c r="E23" s="68">
        <f t="shared" si="1"/>
        <v>42555.65625</v>
      </c>
      <c r="F23" s="17" t="s">
        <v>47</v>
      </c>
      <c r="G23" s="67">
        <v>42585.53125</v>
      </c>
      <c r="H23" s="17" t="s">
        <v>36</v>
      </c>
      <c r="I23" s="21">
        <f>(G23-E23)-3.5/24</f>
        <v>29.729166666666668</v>
      </c>
      <c r="J23" s="23">
        <v>0</v>
      </c>
      <c r="K23" s="22">
        <v>19.21</v>
      </c>
      <c r="L23" s="22">
        <v>10.52</v>
      </c>
      <c r="M23" s="22"/>
      <c r="N23" s="23">
        <v>6.94</v>
      </c>
      <c r="O23" s="22">
        <v>0.2</v>
      </c>
      <c r="P23" s="22">
        <v>2.19</v>
      </c>
      <c r="Q23" s="22">
        <v>0</v>
      </c>
      <c r="R23" s="22">
        <v>0</v>
      </c>
      <c r="S23" s="22">
        <v>0</v>
      </c>
      <c r="T23" s="22">
        <v>0.85</v>
      </c>
      <c r="U23" s="19">
        <v>2</v>
      </c>
      <c r="V23" s="24">
        <v>1</v>
      </c>
      <c r="W23" s="24">
        <v>4</v>
      </c>
      <c r="X23" s="47">
        <v>6123</v>
      </c>
      <c r="Y23" s="63">
        <v>10.5</v>
      </c>
      <c r="Z23" s="27">
        <v>19.7</v>
      </c>
      <c r="AA23" s="24">
        <v>0</v>
      </c>
      <c r="AB23" s="24">
        <v>19.7</v>
      </c>
      <c r="AC23" s="24">
        <v>16.91</v>
      </c>
      <c r="AD23" s="26">
        <v>85.8</v>
      </c>
      <c r="AE23" s="35">
        <v>710.35</v>
      </c>
      <c r="AF23" s="35">
        <v>710.35</v>
      </c>
      <c r="AG23" s="27">
        <v>10</v>
      </c>
      <c r="AH23" s="27">
        <v>9</v>
      </c>
      <c r="AI23" s="5"/>
      <c r="AJ23" s="5"/>
    </row>
    <row r="24" spans="1:36" x14ac:dyDescent="0.15">
      <c r="A24" s="1">
        <v>362</v>
      </c>
      <c r="B24" s="17" t="s">
        <v>98</v>
      </c>
      <c r="C24" t="s">
        <v>48</v>
      </c>
      <c r="D24" s="5" t="s">
        <v>170</v>
      </c>
      <c r="E24" s="68">
        <f t="shared" si="1"/>
        <v>42585.53125</v>
      </c>
      <c r="F24" s="17" t="s">
        <v>36</v>
      </c>
      <c r="G24" s="67">
        <v>42649.364583333336</v>
      </c>
      <c r="H24" s="17" t="s">
        <v>35</v>
      </c>
      <c r="I24" s="21">
        <f>(G24-E24)-2.5/24</f>
        <v>63.729166666669094</v>
      </c>
      <c r="J24" s="23">
        <v>5.9</v>
      </c>
      <c r="K24" s="22">
        <v>6.93</v>
      </c>
      <c r="L24" s="22">
        <v>40.51</v>
      </c>
      <c r="M24" s="22">
        <v>10.39</v>
      </c>
      <c r="N24" s="23">
        <v>31.86</v>
      </c>
      <c r="O24" s="22">
        <v>2.2400000000000002</v>
      </c>
      <c r="P24" s="22">
        <v>5.33</v>
      </c>
      <c r="Q24" s="22">
        <v>0.22</v>
      </c>
      <c r="R24" s="22">
        <v>0</v>
      </c>
      <c r="S24" s="37">
        <v>0.6</v>
      </c>
      <c r="T24" s="22">
        <v>0.26</v>
      </c>
      <c r="U24" s="19">
        <v>2</v>
      </c>
      <c r="V24" s="24">
        <v>8</v>
      </c>
      <c r="W24" s="24">
        <v>229</v>
      </c>
      <c r="X24" s="23">
        <v>3885.3</v>
      </c>
      <c r="Y24" s="62">
        <v>11.45</v>
      </c>
      <c r="Z24" s="25">
        <v>4010.2</v>
      </c>
      <c r="AA24" s="26">
        <v>2057.3000000000002</v>
      </c>
      <c r="AB24" s="22">
        <v>1052.9000000000001</v>
      </c>
      <c r="AC24" s="22">
        <v>1047.4000000000001</v>
      </c>
      <c r="AD24" s="26">
        <v>53.6</v>
      </c>
      <c r="AE24" s="25">
        <v>4178.32</v>
      </c>
      <c r="AF24" s="25">
        <v>4147.28</v>
      </c>
      <c r="AG24" s="27">
        <v>5</v>
      </c>
      <c r="AH24" s="27">
        <v>2</v>
      </c>
      <c r="AI24" s="5"/>
      <c r="AJ24" s="5"/>
    </row>
    <row r="25" spans="1:36" x14ac:dyDescent="0.15">
      <c r="A25" s="1">
        <v>363</v>
      </c>
      <c r="B25" s="17" t="s">
        <v>98</v>
      </c>
      <c r="C25" t="s">
        <v>49</v>
      </c>
      <c r="D25" s="5" t="s">
        <v>171</v>
      </c>
      <c r="E25" s="68">
        <f t="shared" si="1"/>
        <v>42649.364583333336</v>
      </c>
      <c r="F25" s="17" t="s">
        <v>35</v>
      </c>
      <c r="G25" s="67">
        <v>42712.28125</v>
      </c>
      <c r="H25" s="17" t="s">
        <v>50</v>
      </c>
      <c r="I25" s="21">
        <f>(G25-E25)-2/24</f>
        <v>62.833333333330906</v>
      </c>
      <c r="J25" s="23">
        <v>4.93</v>
      </c>
      <c r="K25" s="22">
        <v>18.3</v>
      </c>
      <c r="L25" s="22">
        <v>39.6</v>
      </c>
      <c r="M25" s="22"/>
      <c r="N25" s="23">
        <v>37.79</v>
      </c>
      <c r="O25" s="22">
        <v>0.84</v>
      </c>
      <c r="P25" s="22">
        <v>0</v>
      </c>
      <c r="Q25" s="22">
        <v>0</v>
      </c>
      <c r="R25" s="22">
        <v>0</v>
      </c>
      <c r="S25" s="22">
        <v>0.72</v>
      </c>
      <c r="T25" s="22">
        <v>0.25</v>
      </c>
      <c r="U25" s="19">
        <v>9</v>
      </c>
      <c r="V25" s="24">
        <v>30</v>
      </c>
      <c r="W25" s="24">
        <v>801</v>
      </c>
      <c r="X25" s="23">
        <v>4990.5</v>
      </c>
      <c r="Y25" s="62">
        <v>11.4</v>
      </c>
      <c r="Z25" s="25">
        <v>7227.5</v>
      </c>
      <c r="AA25" s="26">
        <v>361.7</v>
      </c>
      <c r="AB25" s="22">
        <v>6865.8</v>
      </c>
      <c r="AC25" s="36">
        <v>6956</v>
      </c>
      <c r="AD25" s="26">
        <v>101.3</v>
      </c>
      <c r="AE25" s="25">
        <v>3423.68</v>
      </c>
      <c r="AF25" s="25">
        <v>873.63</v>
      </c>
      <c r="AG25" s="27">
        <v>0</v>
      </c>
      <c r="AH25" s="27">
        <v>0</v>
      </c>
      <c r="AI25" s="5"/>
      <c r="AJ25" s="5"/>
    </row>
    <row r="26" spans="1:36" x14ac:dyDescent="0.15">
      <c r="A26" s="1">
        <v>366</v>
      </c>
      <c r="B26" s="17" t="s">
        <v>98</v>
      </c>
      <c r="C26" t="s">
        <v>52</v>
      </c>
      <c r="D26" s="5" t="s">
        <v>172</v>
      </c>
      <c r="E26" s="68">
        <f t="shared" si="1"/>
        <v>42712.28125</v>
      </c>
      <c r="F26" s="17" t="s">
        <v>50</v>
      </c>
      <c r="G26" s="67">
        <v>42773.34375</v>
      </c>
      <c r="H26" s="17" t="s">
        <v>29</v>
      </c>
      <c r="I26" s="21">
        <f>(G26-E26)+2/24</f>
        <v>61.145833333333336</v>
      </c>
      <c r="J26" s="23">
        <v>4.9400000000000004</v>
      </c>
      <c r="K26" s="22">
        <v>12.07</v>
      </c>
      <c r="L26" s="22">
        <v>44.14</v>
      </c>
      <c r="M26" s="22"/>
      <c r="N26" s="23">
        <v>35.56</v>
      </c>
      <c r="O26" s="22">
        <v>0.65</v>
      </c>
      <c r="P26" s="22">
        <v>4.33</v>
      </c>
      <c r="Q26" s="22">
        <v>0.6</v>
      </c>
      <c r="R26" s="22">
        <v>0.7</v>
      </c>
      <c r="S26" s="22">
        <v>0.17</v>
      </c>
      <c r="T26" s="22">
        <v>2.13</v>
      </c>
      <c r="U26" s="19">
        <v>9</v>
      </c>
      <c r="V26" s="24">
        <v>22</v>
      </c>
      <c r="W26" s="24">
        <v>185</v>
      </c>
      <c r="X26" s="23">
        <v>2602.9</v>
      </c>
      <c r="Y26" s="62">
        <v>10.3</v>
      </c>
      <c r="Z26" s="25">
        <v>1425.3</v>
      </c>
      <c r="AA26" s="26">
        <v>375.6</v>
      </c>
      <c r="AB26" s="22">
        <v>1049.7</v>
      </c>
      <c r="AC26" s="22">
        <v>481.76</v>
      </c>
      <c r="AD26" s="26">
        <v>45.9</v>
      </c>
      <c r="AE26" s="25">
        <v>4518.88</v>
      </c>
      <c r="AF26" s="25">
        <v>1240.18</v>
      </c>
      <c r="AG26" s="27">
        <v>24</v>
      </c>
      <c r="AH26" s="27">
        <v>9</v>
      </c>
      <c r="AI26" s="5"/>
      <c r="AJ26" s="5"/>
    </row>
    <row r="27" spans="1:36" x14ac:dyDescent="0.15">
      <c r="A27" s="1">
        <v>367</v>
      </c>
      <c r="B27" s="17" t="s">
        <v>98</v>
      </c>
      <c r="C27" t="s">
        <v>53</v>
      </c>
      <c r="D27" s="5" t="s">
        <v>173</v>
      </c>
      <c r="E27" s="68">
        <f t="shared" si="1"/>
        <v>42773.34375</v>
      </c>
      <c r="F27" s="17" t="s">
        <v>29</v>
      </c>
      <c r="G27" s="67">
        <v>42834.333333333336</v>
      </c>
      <c r="H27" s="17" t="s">
        <v>29</v>
      </c>
      <c r="I27" s="21">
        <f>G27-E27</f>
        <v>60.989583333335759</v>
      </c>
      <c r="J27" s="23">
        <v>6.17</v>
      </c>
      <c r="K27" s="22">
        <v>2.5299999999999998</v>
      </c>
      <c r="L27" s="22">
        <v>51.77</v>
      </c>
      <c r="M27" s="22"/>
      <c r="N27" s="23">
        <v>43.16</v>
      </c>
      <c r="O27" s="22">
        <v>2.5</v>
      </c>
      <c r="P27" s="22">
        <v>3.88</v>
      </c>
      <c r="Q27" s="22">
        <v>0.46</v>
      </c>
      <c r="R27" s="22">
        <v>0</v>
      </c>
      <c r="S27" s="22">
        <v>1.78</v>
      </c>
      <c r="T27" s="22">
        <v>0.52</v>
      </c>
      <c r="U27" s="19">
        <v>2</v>
      </c>
      <c r="V27" s="24">
        <v>4</v>
      </c>
      <c r="W27" s="24">
        <v>230</v>
      </c>
      <c r="X27" s="23">
        <v>588.5</v>
      </c>
      <c r="Y27" s="62">
        <v>9.66</v>
      </c>
      <c r="Z27" s="25">
        <v>4124.6000000000004</v>
      </c>
      <c r="AA27" s="26">
        <v>2025.8</v>
      </c>
      <c r="AB27" s="22">
        <v>2098.8000000000002</v>
      </c>
      <c r="AC27" s="22">
        <v>940.03</v>
      </c>
      <c r="AD27" s="26">
        <v>44.8</v>
      </c>
      <c r="AE27" s="25">
        <v>3801.69</v>
      </c>
      <c r="AF27" s="25">
        <v>3758.09</v>
      </c>
      <c r="AG27" s="27">
        <v>12</v>
      </c>
      <c r="AH27" s="27">
        <v>7</v>
      </c>
      <c r="AI27" s="5"/>
      <c r="AJ27" s="5"/>
    </row>
    <row r="28" spans="1:36" x14ac:dyDescent="0.15">
      <c r="A28" s="1">
        <v>368</v>
      </c>
      <c r="B28" s="17" t="s">
        <v>98</v>
      </c>
      <c r="C28" t="s">
        <v>54</v>
      </c>
      <c r="D28" s="5" t="s">
        <v>174</v>
      </c>
      <c r="E28" s="68">
        <f t="shared" si="1"/>
        <v>42834.333333333336</v>
      </c>
      <c r="F28" s="17" t="s">
        <v>29</v>
      </c>
      <c r="G28" s="67">
        <v>42897.510416666664</v>
      </c>
      <c r="H28" s="17" t="s">
        <v>55</v>
      </c>
      <c r="I28" s="21">
        <f>(G28-E28)+1/24</f>
        <v>63.218749999995147</v>
      </c>
      <c r="J28" s="23">
        <v>5.05</v>
      </c>
      <c r="K28" s="22">
        <v>5.78</v>
      </c>
      <c r="L28" s="22">
        <v>52.39</v>
      </c>
      <c r="M28" s="22"/>
      <c r="N28" s="23">
        <v>36.44</v>
      </c>
      <c r="O28" s="22">
        <v>1.7</v>
      </c>
      <c r="P28" s="22">
        <v>6.73</v>
      </c>
      <c r="Q28" s="22">
        <v>0</v>
      </c>
      <c r="R28" s="22">
        <v>0</v>
      </c>
      <c r="S28" s="22">
        <v>6.65</v>
      </c>
      <c r="T28" s="22">
        <v>0.88</v>
      </c>
      <c r="U28" s="19">
        <v>5</v>
      </c>
      <c r="V28" s="24">
        <v>13</v>
      </c>
      <c r="W28" s="24">
        <v>292</v>
      </c>
      <c r="X28" s="23">
        <v>1339</v>
      </c>
      <c r="Y28" s="62">
        <v>10.1</v>
      </c>
      <c r="Z28" s="25">
        <v>4944.6000000000004</v>
      </c>
      <c r="AA28" s="26">
        <v>2619.5</v>
      </c>
      <c r="AB28" s="22">
        <v>2213.3000000000002</v>
      </c>
      <c r="AC28" s="22">
        <v>1601.1</v>
      </c>
      <c r="AD28" s="26">
        <v>72.3</v>
      </c>
      <c r="AE28" s="25">
        <v>3867.71</v>
      </c>
      <c r="AF28" s="25">
        <v>2816.57</v>
      </c>
      <c r="AG28" s="27">
        <v>11</v>
      </c>
      <c r="AH28" s="27">
        <v>3</v>
      </c>
      <c r="AI28" s="5"/>
      <c r="AJ28" s="5"/>
    </row>
    <row r="29" spans="1:36" ht="14" x14ac:dyDescent="0.15">
      <c r="A29" s="1" t="s">
        <v>106</v>
      </c>
      <c r="B29" s="17" t="s">
        <v>99</v>
      </c>
      <c r="C29" s="55" t="s">
        <v>142</v>
      </c>
      <c r="D29" s="71"/>
      <c r="E29" s="68">
        <f t="shared" si="1"/>
        <v>42897.510416666664</v>
      </c>
      <c r="F29" s="17" t="s">
        <v>55</v>
      </c>
      <c r="G29" s="67">
        <v>42943.34375</v>
      </c>
      <c r="H29" s="17" t="s">
        <v>58</v>
      </c>
      <c r="I29" s="21">
        <f>(G29-E29)-2/24</f>
        <v>45.750000000002423</v>
      </c>
      <c r="J29" s="23">
        <v>26.08</v>
      </c>
      <c r="K29" s="22">
        <v>15.52</v>
      </c>
      <c r="L29" s="22">
        <v>3.15</v>
      </c>
      <c r="M29" s="22"/>
      <c r="N29" s="23">
        <v>0</v>
      </c>
      <c r="O29" s="22">
        <v>0</v>
      </c>
      <c r="P29" s="22">
        <v>0</v>
      </c>
      <c r="Q29" s="22">
        <v>0</v>
      </c>
      <c r="R29" s="22">
        <v>0.73</v>
      </c>
      <c r="S29" s="22">
        <v>0</v>
      </c>
      <c r="T29" s="22">
        <v>2.42</v>
      </c>
      <c r="U29" s="19">
        <v>0</v>
      </c>
      <c r="V29" s="24">
        <v>0</v>
      </c>
      <c r="W29" s="24">
        <v>0</v>
      </c>
      <c r="X29" s="23">
        <v>4356</v>
      </c>
      <c r="Y29" s="63">
        <v>11.2</v>
      </c>
      <c r="Z29" s="27">
        <v>0</v>
      </c>
      <c r="AA29" s="24">
        <v>0</v>
      </c>
      <c r="AB29" s="24">
        <v>0</v>
      </c>
      <c r="AC29" s="24">
        <v>0</v>
      </c>
      <c r="AD29" s="26" t="s">
        <v>84</v>
      </c>
      <c r="AE29" s="35" t="s">
        <v>84</v>
      </c>
      <c r="AF29" s="35" t="s">
        <v>84</v>
      </c>
      <c r="AG29" s="27">
        <v>0</v>
      </c>
      <c r="AH29" s="27">
        <v>0</v>
      </c>
      <c r="AI29" s="5"/>
      <c r="AJ29" s="5"/>
    </row>
    <row r="30" spans="1:36" x14ac:dyDescent="0.15">
      <c r="A30" s="1">
        <v>371</v>
      </c>
      <c r="B30" s="17" t="s">
        <v>98</v>
      </c>
      <c r="C30" t="s">
        <v>57</v>
      </c>
      <c r="D30" s="5" t="s">
        <v>175</v>
      </c>
      <c r="E30" s="68">
        <f t="shared" si="1"/>
        <v>42943.34375</v>
      </c>
      <c r="F30" s="17" t="s">
        <v>58</v>
      </c>
      <c r="G30" s="67">
        <v>43004.333333333336</v>
      </c>
      <c r="H30" s="17" t="s">
        <v>59</v>
      </c>
      <c r="I30" s="21">
        <f>G30-E30</f>
        <v>60.989583333335759</v>
      </c>
      <c r="J30" s="23">
        <v>3.18</v>
      </c>
      <c r="K30" s="22">
        <v>17.18</v>
      </c>
      <c r="L30" s="22">
        <v>40.53</v>
      </c>
      <c r="M30" s="22"/>
      <c r="N30" s="23">
        <v>32.770000000000003</v>
      </c>
      <c r="O30" s="22">
        <v>1.8</v>
      </c>
      <c r="P30" s="22">
        <v>0</v>
      </c>
      <c r="Q30" s="22">
        <v>0</v>
      </c>
      <c r="R30" s="22">
        <v>0</v>
      </c>
      <c r="S30" s="22">
        <v>5.96</v>
      </c>
      <c r="T30" s="22">
        <v>0</v>
      </c>
      <c r="U30" s="19">
        <v>6</v>
      </c>
      <c r="V30" s="24">
        <v>11</v>
      </c>
      <c r="W30" s="24">
        <v>410</v>
      </c>
      <c r="X30" s="23">
        <v>4210</v>
      </c>
      <c r="Y30" s="62">
        <v>9.51</v>
      </c>
      <c r="Z30" s="25">
        <v>4847.3</v>
      </c>
      <c r="AA30" s="26">
        <v>1118.2</v>
      </c>
      <c r="AB30" s="22">
        <v>3729.1</v>
      </c>
      <c r="AC30" s="22">
        <v>2506.44</v>
      </c>
      <c r="AD30" s="26">
        <v>67.2</v>
      </c>
      <c r="AE30" s="25">
        <v>4846.67</v>
      </c>
      <c r="AF30" s="25">
        <v>1238.22</v>
      </c>
      <c r="AG30" s="27">
        <v>0</v>
      </c>
      <c r="AH30" s="27">
        <v>0</v>
      </c>
      <c r="AI30" s="5"/>
      <c r="AJ30" s="5"/>
    </row>
    <row r="31" spans="1:36" x14ac:dyDescent="0.15">
      <c r="A31" s="1">
        <v>369</v>
      </c>
      <c r="B31" s="17" t="s">
        <v>98</v>
      </c>
      <c r="C31" t="s">
        <v>60</v>
      </c>
      <c r="D31" s="5" t="s">
        <v>176</v>
      </c>
      <c r="E31" s="68">
        <f t="shared" si="1"/>
        <v>43004.333333333336</v>
      </c>
      <c r="F31" s="17" t="s">
        <v>59</v>
      </c>
      <c r="G31" s="67">
        <v>43065.322916666664</v>
      </c>
      <c r="H31" s="17" t="s">
        <v>40</v>
      </c>
      <c r="I31" s="21">
        <f>(G31-E31)+2/24</f>
        <v>61.072916666661818</v>
      </c>
      <c r="J31" s="23">
        <v>4.93</v>
      </c>
      <c r="K31" s="22">
        <v>11.95</v>
      </c>
      <c r="L31" s="22">
        <v>44.2</v>
      </c>
      <c r="M31" s="22"/>
      <c r="N31" s="23">
        <v>38.72</v>
      </c>
      <c r="O31" s="22">
        <v>4.2300000000000004</v>
      </c>
      <c r="P31" s="22">
        <v>0</v>
      </c>
      <c r="Q31" s="22">
        <v>0</v>
      </c>
      <c r="R31" s="22">
        <v>0</v>
      </c>
      <c r="S31" s="22">
        <v>1.25</v>
      </c>
      <c r="T31" s="22">
        <v>0</v>
      </c>
      <c r="U31" s="19">
        <v>5</v>
      </c>
      <c r="V31" s="24">
        <v>14</v>
      </c>
      <c r="W31" s="24">
        <v>417</v>
      </c>
      <c r="X31" s="23">
        <v>2686.5</v>
      </c>
      <c r="Y31" s="62">
        <v>9.4</v>
      </c>
      <c r="Z31" s="25">
        <v>5204</v>
      </c>
      <c r="AA31" s="26">
        <v>1651.4</v>
      </c>
      <c r="AB31" s="22">
        <v>3552.61</v>
      </c>
      <c r="AC31" s="22">
        <v>2497.61</v>
      </c>
      <c r="AD31" s="26">
        <v>70.3</v>
      </c>
      <c r="AE31" s="25">
        <v>3838.79</v>
      </c>
      <c r="AF31" s="25">
        <v>849.7</v>
      </c>
      <c r="AG31" s="27">
        <v>1</v>
      </c>
      <c r="AH31" s="27">
        <v>0</v>
      </c>
      <c r="AI31" s="5"/>
      <c r="AJ31" s="5"/>
    </row>
    <row r="32" spans="1:36" x14ac:dyDescent="0.15">
      <c r="A32" s="1">
        <v>372</v>
      </c>
      <c r="B32" s="17" t="s">
        <v>98</v>
      </c>
      <c r="C32" t="s">
        <v>61</v>
      </c>
      <c r="D32" s="5" t="s">
        <v>177</v>
      </c>
      <c r="E32" s="68">
        <f t="shared" si="1"/>
        <v>43065.322916666664</v>
      </c>
      <c r="F32" s="17" t="s">
        <v>40</v>
      </c>
      <c r="G32" s="67">
        <v>43104.291666666664</v>
      </c>
      <c r="H32" s="17" t="s">
        <v>62</v>
      </c>
      <c r="I32" s="21">
        <f>(G32-E32)-5/24</f>
        <v>38.760416666666664</v>
      </c>
      <c r="J32" s="23">
        <v>7.32</v>
      </c>
      <c r="K32" s="22">
        <v>14.63</v>
      </c>
      <c r="L32" s="22">
        <v>16.809999999999999</v>
      </c>
      <c r="M32" s="22"/>
      <c r="N32" s="23">
        <v>6.61</v>
      </c>
      <c r="O32" s="22">
        <v>6.85</v>
      </c>
      <c r="P32" s="22">
        <v>0.05</v>
      </c>
      <c r="Q32" s="22">
        <v>0</v>
      </c>
      <c r="R32" s="22">
        <v>0</v>
      </c>
      <c r="S32" s="22">
        <v>2.78</v>
      </c>
      <c r="T32" s="22">
        <v>0.51</v>
      </c>
      <c r="U32" s="19">
        <v>4</v>
      </c>
      <c r="V32" s="24">
        <v>9</v>
      </c>
      <c r="W32" s="24">
        <v>37</v>
      </c>
      <c r="X32" s="23">
        <v>3928</v>
      </c>
      <c r="Y32" s="62">
        <v>11.4</v>
      </c>
      <c r="Z32" s="25">
        <v>2787.3</v>
      </c>
      <c r="AA32" s="26">
        <v>2589.4</v>
      </c>
      <c r="AB32" s="22">
        <v>197.9</v>
      </c>
      <c r="AC32" s="22">
        <v>186.8</v>
      </c>
      <c r="AD32" s="26">
        <v>94.4</v>
      </c>
      <c r="AE32" s="25">
        <v>3521.3</v>
      </c>
      <c r="AF32" s="25">
        <v>720.31</v>
      </c>
      <c r="AG32" s="27">
        <v>2</v>
      </c>
      <c r="AH32" s="27">
        <v>0</v>
      </c>
      <c r="AI32" s="5"/>
      <c r="AJ32" s="5"/>
    </row>
    <row r="33" spans="1:36" x14ac:dyDescent="0.15">
      <c r="A33" s="1">
        <v>374</v>
      </c>
      <c r="B33" s="17" t="s">
        <v>98</v>
      </c>
      <c r="C33" t="s">
        <v>63</v>
      </c>
      <c r="D33" s="5" t="s">
        <v>178</v>
      </c>
      <c r="E33" s="68">
        <f t="shared" si="1"/>
        <v>43104.291666666664</v>
      </c>
      <c r="F33" s="17" t="s">
        <v>62</v>
      </c>
      <c r="G33" s="67">
        <v>43167.364583333336</v>
      </c>
      <c r="H33" s="17" t="s">
        <v>65</v>
      </c>
      <c r="I33" s="21">
        <f>G33-E33</f>
        <v>63.072916666671517</v>
      </c>
      <c r="J33" s="23">
        <v>11.38</v>
      </c>
      <c r="K33" s="22">
        <v>9.6</v>
      </c>
      <c r="L33" s="22">
        <v>24.48</v>
      </c>
      <c r="M33" s="22">
        <v>17.61</v>
      </c>
      <c r="N33" s="23">
        <v>21.54</v>
      </c>
      <c r="O33" s="22">
        <v>2.65</v>
      </c>
      <c r="P33" s="22">
        <v>0.28999999999999998</v>
      </c>
      <c r="Q33" s="22">
        <v>0</v>
      </c>
      <c r="R33" s="22">
        <v>0</v>
      </c>
      <c r="S33" s="22">
        <v>0</v>
      </c>
      <c r="T33" s="22">
        <v>0</v>
      </c>
      <c r="U33" s="19">
        <v>5</v>
      </c>
      <c r="V33" s="24">
        <v>11</v>
      </c>
      <c r="W33" s="24">
        <v>298</v>
      </c>
      <c r="X33" s="23">
        <v>4438</v>
      </c>
      <c r="Y33" s="62">
        <v>10.66</v>
      </c>
      <c r="Z33" s="25">
        <v>3006.8</v>
      </c>
      <c r="AA33" s="26">
        <v>528.1</v>
      </c>
      <c r="AB33" s="22">
        <v>2478.6999999999998</v>
      </c>
      <c r="AC33" s="22">
        <v>1292.7</v>
      </c>
      <c r="AD33" s="26">
        <v>52.2</v>
      </c>
      <c r="AE33" s="25">
        <v>2394.39</v>
      </c>
      <c r="AF33" s="25">
        <v>557.6</v>
      </c>
      <c r="AG33" s="27">
        <v>2</v>
      </c>
      <c r="AH33" s="27">
        <v>0</v>
      </c>
      <c r="AI33" s="5"/>
      <c r="AJ33" s="5"/>
    </row>
    <row r="34" spans="1:36" x14ac:dyDescent="0.15">
      <c r="A34" s="1">
        <v>375</v>
      </c>
      <c r="B34" s="17" t="s">
        <v>98</v>
      </c>
      <c r="C34" t="s">
        <v>64</v>
      </c>
      <c r="D34" s="5" t="s">
        <v>179</v>
      </c>
      <c r="E34" s="68">
        <f t="shared" si="1"/>
        <v>43167.364583333336</v>
      </c>
      <c r="F34" s="17" t="s">
        <v>65</v>
      </c>
      <c r="G34" s="67">
        <v>43225.28125</v>
      </c>
      <c r="H34" s="17" t="s">
        <v>66</v>
      </c>
      <c r="I34" s="21">
        <f>(G34-E34)+1/24</f>
        <v>57.958333333330906</v>
      </c>
      <c r="J34" s="23">
        <v>2.95</v>
      </c>
      <c r="K34" s="22">
        <v>7.6</v>
      </c>
      <c r="L34" s="22">
        <v>47.41</v>
      </c>
      <c r="M34" s="22"/>
      <c r="N34" s="23">
        <v>34.229999999999997</v>
      </c>
      <c r="O34" s="22">
        <v>0.47</v>
      </c>
      <c r="P34" s="22">
        <v>7.86</v>
      </c>
      <c r="Q34" s="22">
        <v>0</v>
      </c>
      <c r="R34" s="22">
        <v>1.98</v>
      </c>
      <c r="S34" s="22">
        <v>2.34</v>
      </c>
      <c r="T34" s="22">
        <v>0.52</v>
      </c>
      <c r="U34" s="19">
        <v>4</v>
      </c>
      <c r="V34" s="24">
        <v>14</v>
      </c>
      <c r="W34" s="24">
        <v>231</v>
      </c>
      <c r="X34" s="23">
        <v>1367.1</v>
      </c>
      <c r="Y34" s="62">
        <v>8</v>
      </c>
      <c r="Z34" s="25">
        <v>4396.3999999999996</v>
      </c>
      <c r="AA34" s="26">
        <v>2539.1999999999998</v>
      </c>
      <c r="AB34" s="22">
        <v>1857.2</v>
      </c>
      <c r="AC34" s="22">
        <v>1152.9000000000001</v>
      </c>
      <c r="AD34" s="26">
        <v>62.1</v>
      </c>
      <c r="AE34" s="25">
        <v>3522.05</v>
      </c>
      <c r="AF34" s="25">
        <v>1000.32</v>
      </c>
      <c r="AG34" s="27">
        <v>17</v>
      </c>
      <c r="AH34" s="27">
        <v>10</v>
      </c>
      <c r="AI34" s="5">
        <v>2</v>
      </c>
      <c r="AJ34" s="5"/>
    </row>
    <row r="35" spans="1:36" x14ac:dyDescent="0.15">
      <c r="A35" s="1">
        <v>376</v>
      </c>
      <c r="B35" s="17" t="s">
        <v>98</v>
      </c>
      <c r="C35" t="s">
        <v>69</v>
      </c>
      <c r="D35" s="5" t="s">
        <v>180</v>
      </c>
      <c r="E35" s="68">
        <f t="shared" si="1"/>
        <v>43225.28125</v>
      </c>
      <c r="F35" s="17" t="s">
        <v>66</v>
      </c>
      <c r="G35" s="67">
        <v>43286.28125</v>
      </c>
      <c r="H35" s="17" t="s">
        <v>66</v>
      </c>
      <c r="I35" s="21">
        <f>G35-E35</f>
        <v>61</v>
      </c>
      <c r="J35" s="23">
        <v>4</v>
      </c>
      <c r="K35" s="22">
        <v>2.3199999999999998</v>
      </c>
      <c r="L35" s="22">
        <v>54.68</v>
      </c>
      <c r="M35" s="22"/>
      <c r="N35" s="23">
        <v>32.36</v>
      </c>
      <c r="O35" s="22">
        <v>2.67</v>
      </c>
      <c r="P35" s="22">
        <v>9.34</v>
      </c>
      <c r="Q35" s="22">
        <v>4.03</v>
      </c>
      <c r="R35" s="22">
        <v>0</v>
      </c>
      <c r="S35" s="22">
        <v>5.87</v>
      </c>
      <c r="T35" s="22">
        <v>0.4</v>
      </c>
      <c r="U35" s="19">
        <v>6</v>
      </c>
      <c r="V35" s="24">
        <v>15</v>
      </c>
      <c r="W35" s="24">
        <v>227</v>
      </c>
      <c r="X35" s="23">
        <v>492</v>
      </c>
      <c r="Y35" s="62">
        <v>10.4</v>
      </c>
      <c r="Z35" s="25">
        <v>1595.2</v>
      </c>
      <c r="AA35" s="26">
        <v>351.2</v>
      </c>
      <c r="AB35" s="22">
        <v>1244</v>
      </c>
      <c r="AC35" s="22">
        <v>222.37</v>
      </c>
      <c r="AD35" s="26">
        <v>17.899999999999999</v>
      </c>
      <c r="AE35" s="25">
        <v>1734.99</v>
      </c>
      <c r="AF35" s="25">
        <v>1228.4000000000001</v>
      </c>
      <c r="AG35" s="27">
        <v>25</v>
      </c>
      <c r="AH35" s="27">
        <v>15</v>
      </c>
      <c r="AI35" s="5"/>
      <c r="AJ35" s="5"/>
    </row>
    <row r="36" spans="1:36" ht="14" x14ac:dyDescent="0.15">
      <c r="A36" s="1" t="s">
        <v>223</v>
      </c>
      <c r="B36" s="17" t="s">
        <v>99</v>
      </c>
      <c r="C36" s="55" t="s">
        <v>142</v>
      </c>
      <c r="D36" s="71"/>
      <c r="E36" s="68">
        <f t="shared" si="1"/>
        <v>43286.28125</v>
      </c>
      <c r="F36" s="17" t="s">
        <v>66</v>
      </c>
      <c r="G36" s="67">
        <v>43419.333333333336</v>
      </c>
      <c r="H36" s="17" t="s">
        <v>29</v>
      </c>
      <c r="I36" s="21">
        <f>(G36-E36)+4/24</f>
        <v>133.21875000000242</v>
      </c>
      <c r="J36" s="23">
        <v>106.77</v>
      </c>
      <c r="K36" s="22">
        <v>24.88</v>
      </c>
      <c r="L36" s="22">
        <v>1.57</v>
      </c>
      <c r="M36" s="22"/>
      <c r="N36" s="23">
        <v>0</v>
      </c>
      <c r="O36" s="22">
        <v>0</v>
      </c>
      <c r="P36" s="22">
        <v>0</v>
      </c>
      <c r="Q36" s="22">
        <v>0</v>
      </c>
      <c r="R36" s="22">
        <v>1.47</v>
      </c>
      <c r="S36" s="22">
        <v>0</v>
      </c>
      <c r="T36" s="22">
        <v>0.1</v>
      </c>
      <c r="U36" s="19">
        <v>0</v>
      </c>
      <c r="V36" s="24">
        <v>0</v>
      </c>
      <c r="W36" s="24">
        <v>0</v>
      </c>
      <c r="X36" s="23">
        <v>5664.8</v>
      </c>
      <c r="Y36" s="63">
        <v>11.8</v>
      </c>
      <c r="Z36" s="27">
        <v>0</v>
      </c>
      <c r="AA36" s="24">
        <v>0</v>
      </c>
      <c r="AB36" s="24">
        <v>0</v>
      </c>
      <c r="AC36" s="24">
        <v>0</v>
      </c>
      <c r="AD36" s="26" t="s">
        <v>84</v>
      </c>
      <c r="AE36" s="35" t="s">
        <v>84</v>
      </c>
      <c r="AF36" s="35" t="s">
        <v>84</v>
      </c>
      <c r="AG36" s="27">
        <v>1</v>
      </c>
      <c r="AH36" s="27">
        <v>0</v>
      </c>
      <c r="AI36" s="5"/>
      <c r="AJ36" s="5"/>
    </row>
    <row r="37" spans="1:36" x14ac:dyDescent="0.15">
      <c r="A37" s="1" t="s">
        <v>67</v>
      </c>
      <c r="B37" s="17" t="s">
        <v>98</v>
      </c>
      <c r="C37" t="s">
        <v>70</v>
      </c>
      <c r="D37" s="5" t="s">
        <v>181</v>
      </c>
      <c r="E37" s="68">
        <f t="shared" si="1"/>
        <v>43419.333333333336</v>
      </c>
      <c r="F37" s="17" t="s">
        <v>29</v>
      </c>
      <c r="G37" s="67">
        <v>43442.333333333336</v>
      </c>
      <c r="H37" s="17" t="s">
        <v>29</v>
      </c>
      <c r="I37" s="21">
        <f>G37-E37</f>
        <v>23</v>
      </c>
      <c r="J37" s="23">
        <v>2.02</v>
      </c>
      <c r="K37" s="22">
        <v>2.4</v>
      </c>
      <c r="L37" s="22">
        <v>18.579999999999998</v>
      </c>
      <c r="M37" s="22"/>
      <c r="N37" s="23">
        <v>16.489999999999998</v>
      </c>
      <c r="O37" s="22">
        <v>0.75</v>
      </c>
      <c r="P37" s="22">
        <v>1</v>
      </c>
      <c r="Q37" s="22">
        <v>0.04</v>
      </c>
      <c r="R37" s="22">
        <v>0</v>
      </c>
      <c r="S37" s="22">
        <v>0.06</v>
      </c>
      <c r="T37" s="22">
        <v>0.24</v>
      </c>
      <c r="U37" s="19">
        <v>1</v>
      </c>
      <c r="V37" s="24">
        <v>1</v>
      </c>
      <c r="W37" s="24">
        <v>87</v>
      </c>
      <c r="X37" s="23">
        <v>567</v>
      </c>
      <c r="Y37" s="62">
        <v>10.1</v>
      </c>
      <c r="Z37" s="25">
        <v>1710.1</v>
      </c>
      <c r="AA37" s="26">
        <v>995.1</v>
      </c>
      <c r="AB37" s="22">
        <v>715</v>
      </c>
      <c r="AC37" s="22">
        <v>175.7</v>
      </c>
      <c r="AD37" s="26">
        <v>24.6</v>
      </c>
      <c r="AE37" s="25">
        <v>3867.71</v>
      </c>
      <c r="AF37" s="25">
        <v>3867.71</v>
      </c>
      <c r="AG37" s="27">
        <v>5</v>
      </c>
      <c r="AH37" s="27">
        <v>4</v>
      </c>
      <c r="AI37" s="5"/>
      <c r="AJ37" s="5"/>
    </row>
    <row r="38" spans="1:36" ht="14" x14ac:dyDescent="0.15">
      <c r="A38" s="1" t="s">
        <v>107</v>
      </c>
      <c r="B38" s="17" t="s">
        <v>99</v>
      </c>
      <c r="C38" s="55" t="s">
        <v>139</v>
      </c>
      <c r="D38" s="71"/>
      <c r="E38" s="68">
        <f t="shared" si="1"/>
        <v>43442.333333333336</v>
      </c>
      <c r="F38" s="17" t="s">
        <v>29</v>
      </c>
      <c r="G38" s="67">
        <v>43483.333333333336</v>
      </c>
      <c r="H38" s="17" t="s">
        <v>77</v>
      </c>
      <c r="I38" s="21">
        <f>(G38-E38)-5/24+1</f>
        <v>41.791666666666664</v>
      </c>
      <c r="J38" s="23">
        <v>5.09</v>
      </c>
      <c r="K38" s="22">
        <v>36.36</v>
      </c>
      <c r="L38" s="22">
        <v>0</v>
      </c>
      <c r="M38" s="22"/>
      <c r="N38" s="23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19">
        <v>0</v>
      </c>
      <c r="V38" s="24">
        <v>0</v>
      </c>
      <c r="W38" s="24">
        <v>0</v>
      </c>
      <c r="X38" s="48">
        <v>9886</v>
      </c>
      <c r="Y38" s="63">
        <v>11.4</v>
      </c>
      <c r="Z38" s="27">
        <v>0</v>
      </c>
      <c r="AA38" s="24">
        <v>0</v>
      </c>
      <c r="AB38" s="24">
        <v>0</v>
      </c>
      <c r="AC38" s="24">
        <v>0</v>
      </c>
      <c r="AD38" s="26" t="s">
        <v>84</v>
      </c>
      <c r="AE38" s="35" t="s">
        <v>84</v>
      </c>
      <c r="AF38" s="35" t="s">
        <v>84</v>
      </c>
      <c r="AG38" s="27">
        <v>0</v>
      </c>
      <c r="AH38" s="27">
        <v>0</v>
      </c>
      <c r="AI38" s="5"/>
      <c r="AJ38" s="5"/>
    </row>
    <row r="39" spans="1:36" x14ac:dyDescent="0.15">
      <c r="A39" s="1">
        <v>379</v>
      </c>
      <c r="B39" s="17" t="s">
        <v>98</v>
      </c>
      <c r="C39" t="s">
        <v>75</v>
      </c>
      <c r="D39" s="5" t="s">
        <v>182</v>
      </c>
      <c r="E39" s="68">
        <f t="shared" si="1"/>
        <v>43483.333333333336</v>
      </c>
      <c r="F39" s="17" t="s">
        <v>77</v>
      </c>
      <c r="G39" s="67">
        <v>43544.333333333336</v>
      </c>
      <c r="H39" s="17" t="s">
        <v>77</v>
      </c>
      <c r="I39" s="21">
        <f>G39-E39</f>
        <v>61</v>
      </c>
      <c r="J39" s="23">
        <v>11.17</v>
      </c>
      <c r="K39" s="22">
        <v>14.39</v>
      </c>
      <c r="L39" s="22">
        <v>35.450000000000003</v>
      </c>
      <c r="M39" s="22"/>
      <c r="N39" s="23">
        <v>17.68</v>
      </c>
      <c r="O39" s="22">
        <v>0</v>
      </c>
      <c r="P39" s="22">
        <v>0.78</v>
      </c>
      <c r="Q39" s="22">
        <v>0</v>
      </c>
      <c r="R39" s="22">
        <v>0</v>
      </c>
      <c r="S39" s="22">
        <v>16.850000000000001</v>
      </c>
      <c r="T39" s="22">
        <v>0.15</v>
      </c>
      <c r="U39" s="19">
        <v>2</v>
      </c>
      <c r="V39" s="24">
        <v>11</v>
      </c>
      <c r="W39" s="24">
        <v>151</v>
      </c>
      <c r="X39" s="23">
        <v>3670</v>
      </c>
      <c r="Y39" s="62">
        <v>10.76</v>
      </c>
      <c r="Z39" s="25">
        <v>2730.9</v>
      </c>
      <c r="AA39" s="26">
        <v>1454.9</v>
      </c>
      <c r="AB39" s="22">
        <v>1276</v>
      </c>
      <c r="AC39" s="22">
        <v>1086.46</v>
      </c>
      <c r="AD39" s="26">
        <v>85.1</v>
      </c>
      <c r="AE39" s="25">
        <v>4190.21</v>
      </c>
      <c r="AF39" s="25">
        <v>3961.41</v>
      </c>
      <c r="AG39" s="27">
        <v>5</v>
      </c>
      <c r="AH39" s="27">
        <v>5</v>
      </c>
      <c r="AI39" s="5"/>
      <c r="AJ39" s="5"/>
    </row>
    <row r="40" spans="1:36" x14ac:dyDescent="0.15">
      <c r="A40" s="1">
        <v>382</v>
      </c>
      <c r="B40" s="17" t="s">
        <v>98</v>
      </c>
      <c r="C40" t="s">
        <v>71</v>
      </c>
      <c r="D40" s="5" t="s">
        <v>183</v>
      </c>
      <c r="E40" s="68">
        <f t="shared" si="1"/>
        <v>43544.333333333336</v>
      </c>
      <c r="F40" s="17" t="s">
        <v>77</v>
      </c>
      <c r="G40" s="67">
        <v>43604.635416666664</v>
      </c>
      <c r="H40" s="17" t="s">
        <v>77</v>
      </c>
      <c r="I40" s="21">
        <f>G40-E40</f>
        <v>60.302083333328483</v>
      </c>
      <c r="J40" s="23">
        <v>7.4</v>
      </c>
      <c r="K40" s="22">
        <v>11.25</v>
      </c>
      <c r="L40" s="22">
        <v>42.35</v>
      </c>
      <c r="M40" s="22"/>
      <c r="N40" s="23">
        <v>31.97</v>
      </c>
      <c r="O40" s="22">
        <v>0.71</v>
      </c>
      <c r="P40" s="22">
        <v>0.42</v>
      </c>
      <c r="Q40" s="22">
        <v>0</v>
      </c>
      <c r="R40" s="22">
        <v>0</v>
      </c>
      <c r="S40" s="22">
        <v>8.41</v>
      </c>
      <c r="T40" s="22">
        <v>0.16</v>
      </c>
      <c r="U40" s="19">
        <v>5</v>
      </c>
      <c r="V40" s="24">
        <v>18</v>
      </c>
      <c r="W40" s="24">
        <v>417</v>
      </c>
      <c r="X40" s="23">
        <v>2430.1999999999998</v>
      </c>
      <c r="Y40" s="62">
        <v>9.1999999999999993</v>
      </c>
      <c r="Z40" s="25">
        <v>3715.4</v>
      </c>
      <c r="AA40" s="26">
        <v>487</v>
      </c>
      <c r="AB40" s="22">
        <v>3228.4</v>
      </c>
      <c r="AC40" s="22">
        <v>2809.38</v>
      </c>
      <c r="AD40" s="26">
        <v>87</v>
      </c>
      <c r="AE40" s="25">
        <v>3713.61</v>
      </c>
      <c r="AF40" s="25">
        <v>605.07000000000005</v>
      </c>
      <c r="AG40" s="27">
        <v>2</v>
      </c>
      <c r="AH40" s="27">
        <v>2</v>
      </c>
      <c r="AI40" s="5"/>
      <c r="AJ40" s="5"/>
    </row>
    <row r="41" spans="1:36" x14ac:dyDescent="0.15">
      <c r="A41" s="1">
        <v>383</v>
      </c>
      <c r="B41" s="17" t="s">
        <v>98</v>
      </c>
      <c r="C41" t="s">
        <v>76</v>
      </c>
      <c r="D41" s="5" t="s">
        <v>184</v>
      </c>
      <c r="E41" s="68">
        <f t="shared" si="1"/>
        <v>43604.635416666664</v>
      </c>
      <c r="F41" s="17" t="s">
        <v>77</v>
      </c>
      <c r="G41" s="67">
        <v>43666.28125</v>
      </c>
      <c r="H41" s="17" t="s">
        <v>77</v>
      </c>
      <c r="I41" s="21">
        <f>G41-E41</f>
        <v>61.645833333335759</v>
      </c>
      <c r="J41" s="23">
        <v>5.75</v>
      </c>
      <c r="K41" s="22">
        <v>19.77</v>
      </c>
      <c r="L41" s="22">
        <v>36.130000000000003</v>
      </c>
      <c r="M41" s="22"/>
      <c r="N41" s="23">
        <v>23.41</v>
      </c>
      <c r="O41" s="22">
        <v>0</v>
      </c>
      <c r="P41" s="22">
        <v>0</v>
      </c>
      <c r="Q41" s="22">
        <v>0</v>
      </c>
      <c r="R41" s="22">
        <v>0</v>
      </c>
      <c r="S41" s="22">
        <v>12.65</v>
      </c>
      <c r="T41" s="22">
        <v>7.0000000000000007E-2</v>
      </c>
      <c r="U41" s="19">
        <v>6</v>
      </c>
      <c r="V41" s="24">
        <v>19</v>
      </c>
      <c r="W41" s="24">
        <v>310</v>
      </c>
      <c r="X41" s="23">
        <v>5416.3</v>
      </c>
      <c r="Y41" s="62">
        <v>10</v>
      </c>
      <c r="Z41" s="25">
        <v>2949.5</v>
      </c>
      <c r="AA41" s="26">
        <v>300.8</v>
      </c>
      <c r="AB41" s="22">
        <v>2648.7</v>
      </c>
      <c r="AC41" s="22">
        <v>2636.4</v>
      </c>
      <c r="AD41" s="26">
        <v>99.5</v>
      </c>
      <c r="AE41" s="25">
        <v>4071.08</v>
      </c>
      <c r="AF41" s="25">
        <v>1099.81</v>
      </c>
      <c r="AG41" s="27">
        <v>0</v>
      </c>
      <c r="AH41" s="27">
        <v>0</v>
      </c>
      <c r="AI41" s="5"/>
      <c r="AJ41" s="5"/>
    </row>
    <row r="42" spans="1:36" x14ac:dyDescent="0.15">
      <c r="A42" s="79" t="s">
        <v>157</v>
      </c>
      <c r="B42" s="80" t="s">
        <v>98</v>
      </c>
      <c r="C42" s="81" t="s">
        <v>156</v>
      </c>
      <c r="D42" s="82"/>
      <c r="E42" s="83">
        <v>43666.28125</v>
      </c>
      <c r="F42" s="80" t="s">
        <v>77</v>
      </c>
      <c r="G42" s="84">
        <v>43695.28125</v>
      </c>
      <c r="H42" s="80" t="s">
        <v>78</v>
      </c>
      <c r="I42" s="21"/>
      <c r="J42" s="23"/>
      <c r="K42" s="22"/>
      <c r="L42" s="22"/>
      <c r="M42" s="22"/>
      <c r="N42" s="23"/>
      <c r="O42" s="22"/>
      <c r="P42" s="22"/>
      <c r="Q42" s="22"/>
      <c r="R42" s="22"/>
      <c r="S42" s="22"/>
      <c r="T42" s="22"/>
      <c r="U42" s="19"/>
      <c r="V42" s="24"/>
      <c r="W42" s="24"/>
      <c r="X42" s="23"/>
      <c r="Y42" s="62"/>
      <c r="Z42" s="25"/>
      <c r="AA42" s="26"/>
      <c r="AB42" s="22"/>
      <c r="AC42" s="22"/>
      <c r="AD42" s="26"/>
      <c r="AE42" s="25"/>
      <c r="AF42" s="25"/>
      <c r="AG42" s="27"/>
      <c r="AH42" s="27"/>
      <c r="AI42" s="5"/>
      <c r="AJ42" s="5"/>
    </row>
    <row r="43" spans="1:36" x14ac:dyDescent="0.15">
      <c r="A43" s="1" t="s">
        <v>68</v>
      </c>
      <c r="B43" s="17" t="s">
        <v>98</v>
      </c>
      <c r="C43" t="s">
        <v>74</v>
      </c>
      <c r="D43" s="5" t="s">
        <v>185</v>
      </c>
      <c r="E43" s="68">
        <v>43695.28125</v>
      </c>
      <c r="F43" s="17" t="s">
        <v>78</v>
      </c>
      <c r="G43" s="67">
        <v>43723.625</v>
      </c>
      <c r="H43" s="17" t="s">
        <v>79</v>
      </c>
      <c r="I43" s="21">
        <f>(G43-E43)+3/24</f>
        <v>28.46875</v>
      </c>
      <c r="J43" s="23">
        <v>1.53</v>
      </c>
      <c r="K43" s="22">
        <v>16.23</v>
      </c>
      <c r="L43" s="22">
        <v>11.24</v>
      </c>
      <c r="M43" s="22"/>
      <c r="N43" s="23">
        <v>5.9</v>
      </c>
      <c r="O43" s="22">
        <v>0</v>
      </c>
      <c r="P43" s="22">
        <v>0.67</v>
      </c>
      <c r="Q43" s="22">
        <v>2.92</v>
      </c>
      <c r="R43" s="22">
        <v>0</v>
      </c>
      <c r="S43" s="22">
        <v>0.32</v>
      </c>
      <c r="T43" s="22">
        <v>0.91</v>
      </c>
      <c r="U43" s="19">
        <v>2</v>
      </c>
      <c r="V43" s="24">
        <v>2</v>
      </c>
      <c r="W43" s="24">
        <v>0</v>
      </c>
      <c r="X43" s="23">
        <v>4503</v>
      </c>
      <c r="Y43" s="62">
        <v>11.83</v>
      </c>
      <c r="Z43" s="27">
        <v>0</v>
      </c>
      <c r="AA43" s="24">
        <v>0</v>
      </c>
      <c r="AB43" s="24">
        <v>0</v>
      </c>
      <c r="AC43" s="24">
        <v>0</v>
      </c>
      <c r="AD43" s="26" t="s">
        <v>84</v>
      </c>
      <c r="AE43" s="35">
        <v>3462.7</v>
      </c>
      <c r="AF43" s="25">
        <v>3447.8</v>
      </c>
      <c r="AG43" s="27">
        <v>11</v>
      </c>
      <c r="AH43" s="27">
        <v>7</v>
      </c>
      <c r="AI43" s="5"/>
      <c r="AJ43" s="5"/>
    </row>
    <row r="44" spans="1:36" x14ac:dyDescent="0.15">
      <c r="A44" s="1">
        <v>385</v>
      </c>
      <c r="B44" s="17" t="s">
        <v>98</v>
      </c>
      <c r="C44" t="s">
        <v>72</v>
      </c>
      <c r="D44" s="5" t="s">
        <v>186</v>
      </c>
      <c r="E44" s="68">
        <f t="shared" ref="E44:E67" si="2">G43</f>
        <v>43723.625</v>
      </c>
      <c r="F44" s="17" t="s">
        <v>79</v>
      </c>
      <c r="G44" s="67">
        <v>43784.729166666664</v>
      </c>
      <c r="H44" s="17" t="s">
        <v>79</v>
      </c>
      <c r="I44" s="21">
        <f>(G44-E44)+1/24</f>
        <v>61.145833333330906</v>
      </c>
      <c r="J44" s="23">
        <v>5.71</v>
      </c>
      <c r="K44" s="22">
        <v>10.89</v>
      </c>
      <c r="L44" s="22">
        <v>44.55</v>
      </c>
      <c r="M44" s="22"/>
      <c r="N44" s="23">
        <v>39.68</v>
      </c>
      <c r="O44" s="22">
        <v>2.5099999999999998</v>
      </c>
      <c r="P44" s="22">
        <v>0.71</v>
      </c>
      <c r="Q44" s="22">
        <v>0</v>
      </c>
      <c r="R44" s="22">
        <v>0</v>
      </c>
      <c r="S44" s="22">
        <v>1.05</v>
      </c>
      <c r="T44" s="22">
        <v>0.6</v>
      </c>
      <c r="U44" s="19">
        <v>7</v>
      </c>
      <c r="V44" s="24">
        <v>26</v>
      </c>
      <c r="W44" s="24">
        <v>755</v>
      </c>
      <c r="X44" s="23">
        <v>2678.9</v>
      </c>
      <c r="Y44" s="62">
        <v>11</v>
      </c>
      <c r="Z44" s="25">
        <v>5284.4</v>
      </c>
      <c r="AA44" s="26">
        <v>532.6</v>
      </c>
      <c r="AB44" s="22">
        <v>4751.8</v>
      </c>
      <c r="AC44" s="22">
        <v>4176</v>
      </c>
      <c r="AD44" s="26">
        <v>87.9</v>
      </c>
      <c r="AE44" s="25">
        <v>2001.21</v>
      </c>
      <c r="AF44" s="25">
        <v>1585.56</v>
      </c>
      <c r="AG44" s="27">
        <v>6</v>
      </c>
      <c r="AH44" s="27">
        <v>0</v>
      </c>
      <c r="AI44" s="5"/>
      <c r="AJ44" s="5"/>
    </row>
    <row r="45" spans="1:36" ht="14" x14ac:dyDescent="0.15">
      <c r="A45" s="1" t="s">
        <v>143</v>
      </c>
      <c r="B45" s="17" t="s">
        <v>99</v>
      </c>
      <c r="C45" s="55" t="s">
        <v>139</v>
      </c>
      <c r="D45" s="71"/>
      <c r="E45" s="68">
        <f t="shared" si="2"/>
        <v>43784.729166666664</v>
      </c>
      <c r="F45" s="17" t="s">
        <v>79</v>
      </c>
      <c r="G45" s="67">
        <v>43833.333333333336</v>
      </c>
      <c r="H45" s="17" t="s">
        <v>144</v>
      </c>
      <c r="I45" s="21">
        <f>(G45-E45)-1+3/24</f>
        <v>47.729166666671517</v>
      </c>
      <c r="J45" s="23">
        <v>25.58</v>
      </c>
      <c r="K45" s="22">
        <v>20.94</v>
      </c>
      <c r="L45" s="22">
        <v>0</v>
      </c>
      <c r="M45" s="22"/>
      <c r="N45" s="23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19">
        <v>0</v>
      </c>
      <c r="V45" s="24">
        <v>0</v>
      </c>
      <c r="W45" s="24">
        <v>0</v>
      </c>
      <c r="X45" s="23">
        <v>5301</v>
      </c>
      <c r="Y45" s="63">
        <v>10.52</v>
      </c>
      <c r="Z45" s="27">
        <v>0</v>
      </c>
      <c r="AA45" s="24">
        <v>0</v>
      </c>
      <c r="AB45" s="24">
        <v>0</v>
      </c>
      <c r="AC45" s="24">
        <v>0</v>
      </c>
      <c r="AD45" s="26" t="s">
        <v>84</v>
      </c>
      <c r="AE45" s="35" t="s">
        <v>84</v>
      </c>
      <c r="AF45" s="35" t="s">
        <v>84</v>
      </c>
      <c r="AG45" s="27">
        <v>0</v>
      </c>
      <c r="AH45" s="27">
        <v>0</v>
      </c>
      <c r="AI45" s="5"/>
      <c r="AJ45" s="5"/>
    </row>
    <row r="46" spans="1:36" x14ac:dyDescent="0.15">
      <c r="A46" s="1">
        <v>378</v>
      </c>
      <c r="B46" s="17" t="s">
        <v>98</v>
      </c>
      <c r="C46" t="s">
        <v>73</v>
      </c>
      <c r="D46" s="5" t="s">
        <v>187</v>
      </c>
      <c r="E46" s="68">
        <f t="shared" si="2"/>
        <v>43833.333333333336</v>
      </c>
      <c r="F46" s="17" t="s">
        <v>144</v>
      </c>
      <c r="G46" s="67">
        <v>43867.552083333336</v>
      </c>
      <c r="H46" s="17" t="s">
        <v>80</v>
      </c>
      <c r="I46" s="21">
        <f>(G46-E46)+1-1/24</f>
        <v>35.177083333333336</v>
      </c>
      <c r="J46" s="23">
        <v>2.97</v>
      </c>
      <c r="K46" s="22">
        <v>21.19</v>
      </c>
      <c r="L46" s="22">
        <v>11.02</v>
      </c>
      <c r="M46" s="22"/>
      <c r="N46" s="23">
        <v>10.53</v>
      </c>
      <c r="O46" s="22">
        <v>0.04</v>
      </c>
      <c r="P46" s="22">
        <v>0</v>
      </c>
      <c r="Q46" s="22">
        <v>0</v>
      </c>
      <c r="R46" s="22">
        <v>0</v>
      </c>
      <c r="S46" s="22">
        <v>0.42</v>
      </c>
      <c r="T46" s="22">
        <v>0.03</v>
      </c>
      <c r="U46" s="19">
        <v>1</v>
      </c>
      <c r="V46" s="24">
        <v>5</v>
      </c>
      <c r="W46" s="24">
        <v>145</v>
      </c>
      <c r="X46" s="23">
        <v>5344</v>
      </c>
      <c r="Y46" s="62">
        <v>10.5</v>
      </c>
      <c r="Z46" s="25">
        <v>1848.8</v>
      </c>
      <c r="AA46" s="26">
        <v>633.4</v>
      </c>
      <c r="AB46" s="22">
        <v>1215.4000000000001</v>
      </c>
      <c r="AC46" s="22">
        <v>912.4</v>
      </c>
      <c r="AD46" s="26">
        <v>75.099999999999994</v>
      </c>
      <c r="AE46" s="25">
        <v>1221.6600000000001</v>
      </c>
      <c r="AF46" s="25">
        <v>1221.2</v>
      </c>
      <c r="AG46" s="27">
        <v>0</v>
      </c>
      <c r="AH46" s="27">
        <v>0</v>
      </c>
      <c r="AI46" s="5"/>
      <c r="AJ46" s="5"/>
    </row>
    <row r="47" spans="1:36" ht="14" x14ac:dyDescent="0.15">
      <c r="A47" s="1" t="s">
        <v>108</v>
      </c>
      <c r="B47" s="17" t="s">
        <v>99</v>
      </c>
      <c r="C47" s="55" t="s">
        <v>139</v>
      </c>
      <c r="D47" s="71"/>
      <c r="E47" s="68">
        <f t="shared" si="2"/>
        <v>43867.552083333336</v>
      </c>
      <c r="F47" s="17" t="s">
        <v>80</v>
      </c>
      <c r="G47" s="67">
        <v>43893.166666666664</v>
      </c>
      <c r="H47" s="17" t="s">
        <v>145</v>
      </c>
      <c r="I47" s="21">
        <f>G47-E47</f>
        <v>25.614583333328483</v>
      </c>
      <c r="J47" s="23">
        <v>2.04</v>
      </c>
      <c r="K47" s="22">
        <v>18.559999999999999</v>
      </c>
      <c r="L47" s="22">
        <v>4.8</v>
      </c>
      <c r="M47" s="22"/>
      <c r="N47" s="23">
        <v>0</v>
      </c>
      <c r="O47" s="22">
        <v>0</v>
      </c>
      <c r="P47" s="22">
        <v>0</v>
      </c>
      <c r="Q47" s="22">
        <v>0</v>
      </c>
      <c r="R47" s="22">
        <v>0</v>
      </c>
      <c r="S47" s="22">
        <v>4.8</v>
      </c>
      <c r="T47" s="22">
        <v>0</v>
      </c>
      <c r="U47" s="19">
        <v>0</v>
      </c>
      <c r="V47" s="24">
        <v>0</v>
      </c>
      <c r="W47" s="24">
        <v>0</v>
      </c>
      <c r="X47" s="23">
        <v>4473.8</v>
      </c>
      <c r="Y47" s="63">
        <v>10.8</v>
      </c>
      <c r="Z47" s="27">
        <v>0</v>
      </c>
      <c r="AA47" s="24">
        <v>0</v>
      </c>
      <c r="AB47" s="24">
        <v>0</v>
      </c>
      <c r="AC47" s="24">
        <v>0</v>
      </c>
      <c r="AD47" s="26" t="s">
        <v>84</v>
      </c>
      <c r="AE47" s="35" t="s">
        <v>84</v>
      </c>
      <c r="AF47" s="35" t="s">
        <v>84</v>
      </c>
      <c r="AG47" s="27">
        <v>0</v>
      </c>
      <c r="AH47" s="27">
        <v>0</v>
      </c>
      <c r="AI47" s="5"/>
      <c r="AJ47" s="5"/>
    </row>
    <row r="48" spans="1:36" ht="14" x14ac:dyDescent="0.15">
      <c r="A48" s="1" t="s">
        <v>134</v>
      </c>
      <c r="B48" s="17" t="s">
        <v>99</v>
      </c>
      <c r="C48" s="55" t="s">
        <v>149</v>
      </c>
      <c r="D48" s="71"/>
      <c r="E48" s="68">
        <f t="shared" si="2"/>
        <v>43893.166666666664</v>
      </c>
      <c r="F48" s="17" t="s">
        <v>145</v>
      </c>
      <c r="G48" s="67">
        <v>43967.354166666664</v>
      </c>
      <c r="H48" s="17" t="s">
        <v>146</v>
      </c>
      <c r="I48" s="21">
        <f>(G48-E48)-7/24</f>
        <v>73.895833333333329</v>
      </c>
      <c r="J48" s="23">
        <v>6.66</v>
      </c>
      <c r="K48" s="22">
        <v>17</v>
      </c>
      <c r="L48" s="22">
        <v>50.24</v>
      </c>
      <c r="M48" s="22"/>
      <c r="N48" s="23">
        <v>0</v>
      </c>
      <c r="O48" s="22">
        <v>0</v>
      </c>
      <c r="P48" s="22">
        <v>0</v>
      </c>
      <c r="Q48" s="22">
        <v>0</v>
      </c>
      <c r="R48" s="22">
        <v>0</v>
      </c>
      <c r="S48" s="22">
        <v>50.89</v>
      </c>
      <c r="T48" s="22">
        <v>0</v>
      </c>
      <c r="U48" s="19">
        <v>0</v>
      </c>
      <c r="V48" s="24">
        <v>0</v>
      </c>
      <c r="W48" s="24">
        <v>0</v>
      </c>
      <c r="X48" s="23">
        <v>4974</v>
      </c>
      <c r="Y48" s="63">
        <v>9.6999999999999993</v>
      </c>
      <c r="Z48" s="27">
        <v>0</v>
      </c>
      <c r="AA48" s="24">
        <v>0</v>
      </c>
      <c r="AB48" s="24">
        <v>0</v>
      </c>
      <c r="AC48" s="24">
        <v>0</v>
      </c>
      <c r="AD48" s="26" t="s">
        <v>84</v>
      </c>
      <c r="AE48" s="35" t="s">
        <v>84</v>
      </c>
      <c r="AF48" s="35" t="s">
        <v>84</v>
      </c>
      <c r="AG48" s="27">
        <v>0</v>
      </c>
      <c r="AH48" s="27">
        <v>0</v>
      </c>
      <c r="AI48" s="5"/>
      <c r="AJ48" s="5"/>
    </row>
    <row r="49" spans="1:36" ht="14" x14ac:dyDescent="0.15">
      <c r="A49" s="1" t="s">
        <v>133</v>
      </c>
      <c r="B49" s="17" t="s">
        <v>99</v>
      </c>
      <c r="C49" s="55" t="s">
        <v>147</v>
      </c>
      <c r="D49" s="71"/>
      <c r="E49" s="68">
        <f t="shared" si="2"/>
        <v>43967.354166666664</v>
      </c>
      <c r="F49" s="17" t="s">
        <v>146</v>
      </c>
      <c r="G49" s="67">
        <v>44032.333333333336</v>
      </c>
      <c r="H49" s="17" t="s">
        <v>86</v>
      </c>
      <c r="I49" s="21">
        <f>G49-E49</f>
        <v>64.979166666671517</v>
      </c>
      <c r="J49" s="23">
        <v>43.99</v>
      </c>
      <c r="K49" s="22">
        <v>1.72</v>
      </c>
      <c r="L49" s="22">
        <v>19.27</v>
      </c>
      <c r="M49" s="22"/>
      <c r="N49" s="23">
        <v>0</v>
      </c>
      <c r="O49" s="22">
        <v>0</v>
      </c>
      <c r="P49" s="22">
        <v>0</v>
      </c>
      <c r="Q49" s="22">
        <v>0</v>
      </c>
      <c r="R49" s="22">
        <v>0</v>
      </c>
      <c r="S49" s="22">
        <v>20.27</v>
      </c>
      <c r="T49" s="22">
        <v>0</v>
      </c>
      <c r="U49" s="19">
        <v>0</v>
      </c>
      <c r="V49" s="24">
        <v>0</v>
      </c>
      <c r="W49" s="24">
        <v>0</v>
      </c>
      <c r="X49" s="23">
        <v>400</v>
      </c>
      <c r="Y49" s="63">
        <v>9.8000000000000007</v>
      </c>
      <c r="Z49" s="27">
        <v>0</v>
      </c>
      <c r="AA49" s="24">
        <v>0</v>
      </c>
      <c r="AB49" s="24">
        <v>0</v>
      </c>
      <c r="AC49" s="24">
        <v>0</v>
      </c>
      <c r="AD49" s="26" t="s">
        <v>84</v>
      </c>
      <c r="AE49" s="35" t="s">
        <v>84</v>
      </c>
      <c r="AF49" s="35" t="s">
        <v>84</v>
      </c>
      <c r="AG49" s="27">
        <v>0</v>
      </c>
      <c r="AH49" s="27">
        <v>0</v>
      </c>
      <c r="AI49" s="5"/>
      <c r="AJ49" s="5"/>
    </row>
    <row r="50" spans="1:36" x14ac:dyDescent="0.15">
      <c r="A50" s="1" t="s">
        <v>110</v>
      </c>
      <c r="B50" s="17" t="s">
        <v>98</v>
      </c>
      <c r="C50" t="s">
        <v>132</v>
      </c>
      <c r="D50" s="5" t="s">
        <v>188</v>
      </c>
      <c r="E50" s="68">
        <f t="shared" si="2"/>
        <v>44032.333333333336</v>
      </c>
      <c r="F50" s="17" t="s">
        <v>86</v>
      </c>
      <c r="G50" s="67">
        <v>44067.354166666664</v>
      </c>
      <c r="H50" s="17" t="s">
        <v>86</v>
      </c>
      <c r="I50" s="21">
        <f>G50-E50</f>
        <v>35.020833333328483</v>
      </c>
      <c r="J50" s="23">
        <v>2.98</v>
      </c>
      <c r="K50" s="22">
        <v>10.25</v>
      </c>
      <c r="L50" s="22">
        <v>21.79</v>
      </c>
      <c r="M50" s="22"/>
      <c r="N50" s="23">
        <v>17.510000000000002</v>
      </c>
      <c r="O50" s="22">
        <v>1.82</v>
      </c>
      <c r="P50" s="22">
        <v>0</v>
      </c>
      <c r="Q50" s="22">
        <v>0</v>
      </c>
      <c r="R50" s="22">
        <v>0</v>
      </c>
      <c r="S50" s="22">
        <v>2.46</v>
      </c>
      <c r="T50" s="22">
        <v>0</v>
      </c>
      <c r="U50" s="19">
        <v>2</v>
      </c>
      <c r="V50" s="24">
        <v>11</v>
      </c>
      <c r="W50" s="24">
        <v>59</v>
      </c>
      <c r="X50" s="23">
        <v>2328</v>
      </c>
      <c r="Y50" s="62">
        <v>9.5</v>
      </c>
      <c r="Z50" s="25">
        <v>1972.6</v>
      </c>
      <c r="AA50" s="26">
        <v>1588.4</v>
      </c>
      <c r="AB50" s="22">
        <v>384.2</v>
      </c>
      <c r="AC50" s="22">
        <v>306.89999999999998</v>
      </c>
      <c r="AD50" s="26">
        <v>79.900000000000006</v>
      </c>
      <c r="AE50" s="25">
        <v>1870.96</v>
      </c>
      <c r="AF50" s="25">
        <v>1516.35</v>
      </c>
      <c r="AG50" s="27">
        <v>0</v>
      </c>
      <c r="AH50" s="27">
        <v>0</v>
      </c>
      <c r="AI50" s="5"/>
      <c r="AJ50" s="5"/>
    </row>
    <row r="51" spans="1:36" ht="14" x14ac:dyDescent="0.15">
      <c r="A51" s="1" t="s">
        <v>111</v>
      </c>
      <c r="B51" s="17" t="s">
        <v>99</v>
      </c>
      <c r="C51" s="55" t="s">
        <v>148</v>
      </c>
      <c r="D51" s="71"/>
      <c r="E51" s="68">
        <f t="shared" si="2"/>
        <v>44067.354166666664</v>
      </c>
      <c r="F51" s="17" t="s">
        <v>86</v>
      </c>
      <c r="G51" s="67">
        <v>44109.333333333336</v>
      </c>
      <c r="H51" s="17" t="s">
        <v>86</v>
      </c>
      <c r="I51" s="21">
        <f>G51-E51</f>
        <v>41.979166666671517</v>
      </c>
      <c r="J51" s="23">
        <v>41.98</v>
      </c>
      <c r="K51" s="22">
        <v>0</v>
      </c>
      <c r="L51" s="22">
        <v>0</v>
      </c>
      <c r="M51" s="22"/>
      <c r="N51" s="23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19">
        <v>0</v>
      </c>
      <c r="V51" s="24">
        <v>0</v>
      </c>
      <c r="W51" s="24">
        <v>0</v>
      </c>
      <c r="X51" s="27">
        <v>0</v>
      </c>
      <c r="Y51" s="63" t="s">
        <v>84</v>
      </c>
      <c r="Z51" s="27">
        <v>0</v>
      </c>
      <c r="AA51" s="24">
        <v>0</v>
      </c>
      <c r="AB51" s="24">
        <v>0</v>
      </c>
      <c r="AC51" s="24">
        <v>0</v>
      </c>
      <c r="AD51" s="26" t="s">
        <v>84</v>
      </c>
      <c r="AE51" s="35" t="s">
        <v>84</v>
      </c>
      <c r="AF51" s="35" t="s">
        <v>84</v>
      </c>
      <c r="AG51" s="27">
        <v>0</v>
      </c>
      <c r="AH51" s="27">
        <v>0</v>
      </c>
      <c r="AI51" s="5"/>
      <c r="AJ51" s="5"/>
    </row>
    <row r="52" spans="1:36" x14ac:dyDescent="0.15">
      <c r="A52" s="1" t="s">
        <v>112</v>
      </c>
      <c r="B52" s="17" t="s">
        <v>98</v>
      </c>
      <c r="C52" t="s">
        <v>131</v>
      </c>
      <c r="D52" s="5" t="s">
        <v>189</v>
      </c>
      <c r="E52" s="68">
        <f t="shared" si="2"/>
        <v>44109.333333333336</v>
      </c>
      <c r="F52" s="17" t="s">
        <v>86</v>
      </c>
      <c r="G52" s="67">
        <v>44170.541666666664</v>
      </c>
      <c r="H52" s="17" t="s">
        <v>47</v>
      </c>
      <c r="I52" s="21">
        <f>(G52-E52)+1/24</f>
        <v>61.249999999995147</v>
      </c>
      <c r="J52" s="23">
        <v>2.72</v>
      </c>
      <c r="K52" s="22">
        <v>29.11</v>
      </c>
      <c r="L52" s="22">
        <v>29.17</v>
      </c>
      <c r="M52" s="22"/>
      <c r="N52" s="23">
        <v>24.57</v>
      </c>
      <c r="O52" s="22">
        <v>0</v>
      </c>
      <c r="P52" s="22">
        <v>4.1100000000000003</v>
      </c>
      <c r="Q52" s="22">
        <v>0</v>
      </c>
      <c r="R52" s="22">
        <v>0.18</v>
      </c>
      <c r="S52" s="22">
        <v>0.4</v>
      </c>
      <c r="T52" s="22">
        <v>0.16</v>
      </c>
      <c r="U52" s="19">
        <v>4</v>
      </c>
      <c r="V52" s="24">
        <v>9</v>
      </c>
      <c r="W52" s="24">
        <v>128</v>
      </c>
      <c r="X52" s="47">
        <v>8078.6</v>
      </c>
      <c r="Y52" s="62">
        <v>11.6</v>
      </c>
      <c r="Z52" s="25">
        <v>1697.3</v>
      </c>
      <c r="AA52" s="26">
        <v>599.9</v>
      </c>
      <c r="AB52" s="22">
        <v>1097.4000000000001</v>
      </c>
      <c r="AC52" s="22">
        <v>865.05</v>
      </c>
      <c r="AD52" s="26">
        <v>78.8</v>
      </c>
      <c r="AE52" s="28">
        <v>5012.28</v>
      </c>
      <c r="AF52" s="25">
        <v>3055.04</v>
      </c>
      <c r="AG52" s="27">
        <v>8</v>
      </c>
      <c r="AH52" s="27">
        <v>1</v>
      </c>
      <c r="AI52" s="5"/>
      <c r="AJ52" s="5"/>
    </row>
    <row r="53" spans="1:36" ht="14" x14ac:dyDescent="0.15">
      <c r="A53" s="1" t="s">
        <v>113</v>
      </c>
      <c r="B53" s="17" t="s">
        <v>99</v>
      </c>
      <c r="C53" s="55" t="s">
        <v>92</v>
      </c>
      <c r="D53" s="71"/>
      <c r="E53" s="68">
        <f t="shared" si="2"/>
        <v>44170.541666666664</v>
      </c>
      <c r="F53" s="17" t="s">
        <v>47</v>
      </c>
      <c r="G53" s="67">
        <v>44231.333333333336</v>
      </c>
      <c r="H53" s="17" t="s">
        <v>47</v>
      </c>
      <c r="I53" s="21">
        <f>G53-E53</f>
        <v>60.791666666671517</v>
      </c>
      <c r="J53" s="23">
        <v>60.79</v>
      </c>
      <c r="K53" s="22">
        <v>0</v>
      </c>
      <c r="L53" s="22">
        <v>0</v>
      </c>
      <c r="M53" s="22"/>
      <c r="N53" s="23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19">
        <v>0</v>
      </c>
      <c r="V53" s="24">
        <v>0</v>
      </c>
      <c r="W53" s="24">
        <v>0</v>
      </c>
      <c r="X53" s="27">
        <v>0</v>
      </c>
      <c r="Y53" s="63" t="s">
        <v>84</v>
      </c>
      <c r="Z53" s="27">
        <v>0</v>
      </c>
      <c r="AA53" s="24">
        <v>0</v>
      </c>
      <c r="AB53" s="24">
        <v>0</v>
      </c>
      <c r="AC53" s="24">
        <v>0</v>
      </c>
      <c r="AD53" s="26" t="s">
        <v>84</v>
      </c>
      <c r="AE53" s="35" t="s">
        <v>84</v>
      </c>
      <c r="AF53" s="35" t="s">
        <v>84</v>
      </c>
      <c r="AG53" s="27">
        <v>0</v>
      </c>
      <c r="AH53" s="27">
        <v>0</v>
      </c>
      <c r="AI53" s="5"/>
      <c r="AJ53" s="5"/>
    </row>
    <row r="54" spans="1:36" ht="14" x14ac:dyDescent="0.15">
      <c r="A54" s="1" t="s">
        <v>114</v>
      </c>
      <c r="B54" s="17" t="s">
        <v>99</v>
      </c>
      <c r="C54" s="55" t="s">
        <v>92</v>
      </c>
      <c r="D54" s="71"/>
      <c r="E54" s="68">
        <f t="shared" si="2"/>
        <v>44231.333333333336</v>
      </c>
      <c r="F54" s="17" t="s">
        <v>47</v>
      </c>
      <c r="G54" s="67">
        <v>44292.333333333336</v>
      </c>
      <c r="H54" s="17" t="s">
        <v>47</v>
      </c>
      <c r="I54" s="21">
        <f>G54-E54</f>
        <v>61</v>
      </c>
      <c r="J54" s="23">
        <v>61</v>
      </c>
      <c r="K54" s="22">
        <v>0</v>
      </c>
      <c r="L54" s="22">
        <v>0</v>
      </c>
      <c r="M54" s="22"/>
      <c r="N54" s="23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19">
        <v>0</v>
      </c>
      <c r="V54" s="24">
        <v>0</v>
      </c>
      <c r="W54" s="24">
        <v>0</v>
      </c>
      <c r="X54" s="27">
        <v>0</v>
      </c>
      <c r="Y54" s="63" t="s">
        <v>84</v>
      </c>
      <c r="Z54" s="27">
        <v>0</v>
      </c>
      <c r="AA54" s="24">
        <v>0</v>
      </c>
      <c r="AB54" s="24">
        <v>0</v>
      </c>
      <c r="AC54" s="24">
        <v>0</v>
      </c>
      <c r="AD54" s="26" t="s">
        <v>84</v>
      </c>
      <c r="AE54" s="35" t="s">
        <v>84</v>
      </c>
      <c r="AF54" s="35" t="s">
        <v>84</v>
      </c>
      <c r="AG54" s="27">
        <v>0</v>
      </c>
      <c r="AH54" s="27">
        <v>0</v>
      </c>
      <c r="AI54" s="5"/>
      <c r="AJ54" s="5"/>
    </row>
    <row r="55" spans="1:36" x14ac:dyDescent="0.15">
      <c r="A55" s="1" t="s">
        <v>115</v>
      </c>
      <c r="B55" s="17" t="s">
        <v>98</v>
      </c>
      <c r="C55" t="s">
        <v>130</v>
      </c>
      <c r="D55" s="5" t="s">
        <v>190</v>
      </c>
      <c r="E55" s="68">
        <f t="shared" si="2"/>
        <v>44292.333333333336</v>
      </c>
      <c r="F55" s="17" t="s">
        <v>47</v>
      </c>
      <c r="G55" s="67">
        <v>44352.625</v>
      </c>
      <c r="H55" s="17" t="s">
        <v>87</v>
      </c>
      <c r="I55" s="21">
        <f>(G55-E55)+2/24</f>
        <v>60.374999999997577</v>
      </c>
      <c r="J55" s="23">
        <v>9.08</v>
      </c>
      <c r="K55" s="22">
        <v>30.4</v>
      </c>
      <c r="L55" s="22">
        <v>20.61</v>
      </c>
      <c r="M55" s="22"/>
      <c r="N55" s="23">
        <v>9.7899999999999991</v>
      </c>
      <c r="O55" s="22">
        <v>0</v>
      </c>
      <c r="P55" s="22">
        <v>9.3800000000000008</v>
      </c>
      <c r="Q55" s="22">
        <v>0</v>
      </c>
      <c r="R55" s="22">
        <v>0.15</v>
      </c>
      <c r="S55" s="22">
        <v>1.3</v>
      </c>
      <c r="T55" s="22">
        <v>0</v>
      </c>
      <c r="U55" s="19">
        <v>4</v>
      </c>
      <c r="V55" s="24">
        <v>7</v>
      </c>
      <c r="W55" s="24">
        <v>27</v>
      </c>
      <c r="X55" s="47">
        <v>8096.8</v>
      </c>
      <c r="Y55" s="62">
        <v>10.62</v>
      </c>
      <c r="Z55" s="25">
        <v>1114.2</v>
      </c>
      <c r="AA55" s="26">
        <v>799.8</v>
      </c>
      <c r="AB55" s="22">
        <v>190.4</v>
      </c>
      <c r="AC55" s="22">
        <v>184.28</v>
      </c>
      <c r="AD55" s="26">
        <v>96.8</v>
      </c>
      <c r="AE55" s="25">
        <v>5010.66</v>
      </c>
      <c r="AF55" s="25">
        <v>3723.66</v>
      </c>
      <c r="AG55" s="27">
        <v>7</v>
      </c>
      <c r="AH55" s="27">
        <v>4</v>
      </c>
      <c r="AI55" s="5"/>
      <c r="AJ55" s="5"/>
    </row>
    <row r="56" spans="1:36" x14ac:dyDescent="0.15">
      <c r="A56" s="1" t="s">
        <v>116</v>
      </c>
      <c r="B56" s="17" t="s">
        <v>98</v>
      </c>
      <c r="C56" t="s">
        <v>129</v>
      </c>
      <c r="D56" s="5" t="s">
        <v>191</v>
      </c>
      <c r="E56" s="68">
        <f t="shared" si="2"/>
        <v>44352.625</v>
      </c>
      <c r="F56" s="17" t="s">
        <v>87</v>
      </c>
      <c r="G56" s="67">
        <v>44414.364583333336</v>
      </c>
      <c r="H56" s="17" t="s">
        <v>87</v>
      </c>
      <c r="I56" s="21">
        <f>(G56-E56)+1/24</f>
        <v>61.781250000002423</v>
      </c>
      <c r="J56" s="23">
        <v>5.78</v>
      </c>
      <c r="K56" s="22">
        <v>3.7</v>
      </c>
      <c r="L56" s="22">
        <v>52.26</v>
      </c>
      <c r="M56" s="22"/>
      <c r="N56" s="23">
        <v>39.83</v>
      </c>
      <c r="O56" s="22">
        <v>6.21</v>
      </c>
      <c r="P56" s="22">
        <v>2.99</v>
      </c>
      <c r="Q56" s="22">
        <v>0.13</v>
      </c>
      <c r="R56" s="22">
        <v>0</v>
      </c>
      <c r="S56" s="22">
        <v>2.16</v>
      </c>
      <c r="T56" s="22">
        <v>0.97</v>
      </c>
      <c r="U56" s="19">
        <v>5</v>
      </c>
      <c r="V56" s="24">
        <v>11</v>
      </c>
      <c r="W56" s="24">
        <v>406</v>
      </c>
      <c r="X56" s="23">
        <v>840</v>
      </c>
      <c r="Y56" s="62">
        <v>10.6</v>
      </c>
      <c r="Z56" s="25">
        <v>4421.7</v>
      </c>
      <c r="AA56" s="26">
        <v>1555.1</v>
      </c>
      <c r="AB56" s="22">
        <v>2866.6</v>
      </c>
      <c r="AC56" s="22">
        <v>2444.4</v>
      </c>
      <c r="AD56" s="26">
        <v>85.3</v>
      </c>
      <c r="AE56" s="25">
        <v>2208.14</v>
      </c>
      <c r="AF56" s="25">
        <v>1417.92</v>
      </c>
      <c r="AG56" s="27">
        <v>8</v>
      </c>
      <c r="AH56" s="27">
        <v>6</v>
      </c>
      <c r="AI56" s="5"/>
      <c r="AJ56" s="5"/>
    </row>
    <row r="57" spans="1:36" x14ac:dyDescent="0.15">
      <c r="A57" s="1" t="s">
        <v>117</v>
      </c>
      <c r="B57" s="17" t="s">
        <v>98</v>
      </c>
      <c r="C57" t="s">
        <v>128</v>
      </c>
      <c r="D57" s="5" t="s">
        <v>192</v>
      </c>
      <c r="E57" s="68">
        <f t="shared" si="2"/>
        <v>44414.364583333336</v>
      </c>
      <c r="F57" s="17" t="s">
        <v>87</v>
      </c>
      <c r="G57" s="67">
        <v>44474.697916666664</v>
      </c>
      <c r="H57" s="17" t="s">
        <v>87</v>
      </c>
      <c r="I57" s="21">
        <f>G57-E57</f>
        <v>60.333333333328483</v>
      </c>
      <c r="J57" s="23">
        <v>5.19</v>
      </c>
      <c r="K57" s="22">
        <v>8.14</v>
      </c>
      <c r="L57" s="22">
        <v>47.01</v>
      </c>
      <c r="M57" s="22"/>
      <c r="N57" s="23">
        <v>38.090000000000003</v>
      </c>
      <c r="O57" s="22">
        <v>5.42</v>
      </c>
      <c r="P57" s="22">
        <v>0</v>
      </c>
      <c r="Q57" s="22">
        <v>0</v>
      </c>
      <c r="R57" s="22">
        <v>0</v>
      </c>
      <c r="S57" s="22">
        <v>3.38</v>
      </c>
      <c r="T57" s="22">
        <v>0.13</v>
      </c>
      <c r="U57" s="19">
        <v>10</v>
      </c>
      <c r="V57" s="24">
        <v>21</v>
      </c>
      <c r="W57" s="24">
        <v>502</v>
      </c>
      <c r="X57" s="23">
        <v>2291.17</v>
      </c>
      <c r="Y57" s="62">
        <v>7.99</v>
      </c>
      <c r="Z57" s="25">
        <v>3947.1</v>
      </c>
      <c r="AA57" s="26">
        <v>385</v>
      </c>
      <c r="AB57" s="22">
        <v>3562.1</v>
      </c>
      <c r="AC57" s="22">
        <v>2038.94</v>
      </c>
      <c r="AD57" s="26">
        <v>57.2</v>
      </c>
      <c r="AE57" s="25">
        <v>3167.17</v>
      </c>
      <c r="AF57" s="25">
        <v>1205.3</v>
      </c>
      <c r="AG57" s="27">
        <v>0</v>
      </c>
      <c r="AH57" s="27">
        <v>0</v>
      </c>
      <c r="AI57" s="5"/>
      <c r="AJ57" s="5"/>
    </row>
    <row r="58" spans="1:36" ht="14" x14ac:dyDescent="0.15">
      <c r="A58" s="1" t="s">
        <v>118</v>
      </c>
      <c r="B58" s="17" t="s">
        <v>99</v>
      </c>
      <c r="C58" s="55" t="s">
        <v>147</v>
      </c>
      <c r="D58" s="71"/>
      <c r="E58" s="68">
        <f t="shared" si="2"/>
        <v>44474.697916666664</v>
      </c>
      <c r="F58" s="17" t="s">
        <v>87</v>
      </c>
      <c r="G58" s="67">
        <v>44536.333333333336</v>
      </c>
      <c r="H58" s="17" t="s">
        <v>47</v>
      </c>
      <c r="I58" s="21">
        <f>(G58-E58)-2/24</f>
        <v>61.552083333338182</v>
      </c>
      <c r="J58" s="23">
        <v>36.61</v>
      </c>
      <c r="K58" s="22">
        <v>24.94</v>
      </c>
      <c r="L58" s="22">
        <v>0</v>
      </c>
      <c r="M58" s="22"/>
      <c r="N58" s="23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19">
        <v>0</v>
      </c>
      <c r="V58" s="24">
        <v>0</v>
      </c>
      <c r="W58" s="24">
        <v>0</v>
      </c>
      <c r="X58" s="23">
        <v>6719</v>
      </c>
      <c r="Y58" s="63">
        <v>11.2</v>
      </c>
      <c r="Z58" s="27">
        <v>0</v>
      </c>
      <c r="AA58" s="24">
        <v>0</v>
      </c>
      <c r="AB58" s="24">
        <v>0</v>
      </c>
      <c r="AC58" s="24">
        <v>0</v>
      </c>
      <c r="AD58" s="26" t="s">
        <v>84</v>
      </c>
      <c r="AE58" s="35" t="s">
        <v>84</v>
      </c>
      <c r="AF58" s="35" t="s">
        <v>84</v>
      </c>
      <c r="AG58" s="27">
        <v>0</v>
      </c>
      <c r="AH58" s="27">
        <v>0</v>
      </c>
      <c r="AI58" s="5"/>
      <c r="AJ58" s="5"/>
    </row>
    <row r="59" spans="1:36" x14ac:dyDescent="0.15">
      <c r="A59" s="1" t="s">
        <v>119</v>
      </c>
      <c r="B59" s="17" t="s">
        <v>98</v>
      </c>
      <c r="C59" t="s">
        <v>127</v>
      </c>
      <c r="D59" s="5" t="s">
        <v>193</v>
      </c>
      <c r="E59" s="68">
        <f t="shared" si="2"/>
        <v>44536.333333333336</v>
      </c>
      <c r="F59" s="17" t="s">
        <v>47</v>
      </c>
      <c r="G59" s="67">
        <v>44597.385416666664</v>
      </c>
      <c r="H59" s="17" t="s">
        <v>47</v>
      </c>
      <c r="I59" s="21">
        <f>G59-E59</f>
        <v>61.052083333328483</v>
      </c>
      <c r="J59" s="23">
        <v>5.38</v>
      </c>
      <c r="K59" s="22">
        <v>10.93</v>
      </c>
      <c r="L59" s="22">
        <v>27.15</v>
      </c>
      <c r="M59" s="22">
        <v>17.59</v>
      </c>
      <c r="N59" s="23">
        <v>25.59</v>
      </c>
      <c r="O59" s="22">
        <v>0</v>
      </c>
      <c r="P59" s="22">
        <v>0.48</v>
      </c>
      <c r="Q59" s="22">
        <v>0</v>
      </c>
      <c r="R59" s="22">
        <v>0</v>
      </c>
      <c r="S59" s="22">
        <v>0.82</v>
      </c>
      <c r="T59" s="22">
        <v>0.25</v>
      </c>
      <c r="U59" s="19">
        <v>4</v>
      </c>
      <c r="V59" s="24">
        <v>5</v>
      </c>
      <c r="W59" s="24">
        <v>190</v>
      </c>
      <c r="X59" s="23">
        <v>4811.75</v>
      </c>
      <c r="Y59" s="62">
        <v>10.51</v>
      </c>
      <c r="Z59" s="25">
        <v>1861</v>
      </c>
      <c r="AA59" s="26">
        <v>365</v>
      </c>
      <c r="AB59" s="22">
        <v>1496</v>
      </c>
      <c r="AC59" s="22">
        <v>953.57</v>
      </c>
      <c r="AD59" s="26">
        <v>63.7</v>
      </c>
      <c r="AE59" s="25">
        <v>3940.16</v>
      </c>
      <c r="AF59" s="25">
        <v>3027.18</v>
      </c>
      <c r="AG59" s="27">
        <v>2</v>
      </c>
      <c r="AH59" s="27">
        <v>1</v>
      </c>
      <c r="AI59" s="5"/>
      <c r="AJ59" s="5"/>
    </row>
    <row r="60" spans="1:36" x14ac:dyDescent="0.15">
      <c r="A60" s="1" t="s">
        <v>120</v>
      </c>
      <c r="B60" s="17" t="s">
        <v>98</v>
      </c>
      <c r="C60" t="s">
        <v>126</v>
      </c>
      <c r="D60" s="5" t="s">
        <v>194</v>
      </c>
      <c r="E60" s="68">
        <f t="shared" si="2"/>
        <v>44597.385416666664</v>
      </c>
      <c r="F60" s="17" t="s">
        <v>47</v>
      </c>
      <c r="G60" s="67">
        <v>44658.5</v>
      </c>
      <c r="H60" s="17" t="s">
        <v>47</v>
      </c>
      <c r="I60" s="21">
        <f>G60-E60</f>
        <v>61.114583333335759</v>
      </c>
      <c r="J60" s="23">
        <v>5.08</v>
      </c>
      <c r="K60" s="22">
        <v>8.51</v>
      </c>
      <c r="L60" s="22">
        <v>47.71</v>
      </c>
      <c r="M60" s="22"/>
      <c r="N60" s="23">
        <v>37.83</v>
      </c>
      <c r="O60" s="22">
        <v>3.1</v>
      </c>
      <c r="P60" s="22">
        <v>0</v>
      </c>
      <c r="Q60" s="22">
        <v>0</v>
      </c>
      <c r="R60" s="22">
        <v>0</v>
      </c>
      <c r="S60" s="22">
        <v>6.19</v>
      </c>
      <c r="T60" s="22">
        <v>0.57999999999999996</v>
      </c>
      <c r="U60" s="19">
        <v>4</v>
      </c>
      <c r="V60" s="24">
        <v>10</v>
      </c>
      <c r="W60" s="24">
        <v>315</v>
      </c>
      <c r="X60" s="23">
        <v>2713.5</v>
      </c>
      <c r="Y60" s="62">
        <v>9.1</v>
      </c>
      <c r="Z60" s="25">
        <v>3178.3</v>
      </c>
      <c r="AA60" s="26">
        <v>588.79999999999995</v>
      </c>
      <c r="AB60" s="22">
        <v>2599</v>
      </c>
      <c r="AC60" s="22">
        <v>1979.9</v>
      </c>
      <c r="AD60" s="26">
        <v>76</v>
      </c>
      <c r="AE60" s="25">
        <v>4591.3500000000004</v>
      </c>
      <c r="AF60" s="25">
        <v>2492.92</v>
      </c>
      <c r="AG60" s="27">
        <v>0</v>
      </c>
      <c r="AH60" s="27">
        <v>0</v>
      </c>
      <c r="AI60" s="5"/>
      <c r="AJ60" s="5"/>
    </row>
    <row r="61" spans="1:36" x14ac:dyDescent="0.15">
      <c r="A61" s="1" t="s">
        <v>121</v>
      </c>
      <c r="B61" s="17" t="s">
        <v>98</v>
      </c>
      <c r="C61" t="s">
        <v>125</v>
      </c>
      <c r="D61" s="5" t="s">
        <v>195</v>
      </c>
      <c r="E61" s="68">
        <f t="shared" si="2"/>
        <v>44658.5</v>
      </c>
      <c r="F61" s="17" t="s">
        <v>47</v>
      </c>
      <c r="G61" s="67">
        <v>44719.333333333336</v>
      </c>
      <c r="H61" s="17" t="s">
        <v>47</v>
      </c>
      <c r="I61" s="21">
        <f>G61-E61</f>
        <v>60.833333333335759</v>
      </c>
      <c r="J61" s="23">
        <v>3.99</v>
      </c>
      <c r="K61" s="22">
        <v>18.989999999999998</v>
      </c>
      <c r="L61" s="22">
        <v>30.05</v>
      </c>
      <c r="M61" s="22">
        <v>7.8</v>
      </c>
      <c r="N61" s="23">
        <v>24.55</v>
      </c>
      <c r="O61" s="22">
        <v>2.48</v>
      </c>
      <c r="P61" s="22">
        <v>1.47</v>
      </c>
      <c r="Q61" s="22">
        <v>0</v>
      </c>
      <c r="R61" s="22">
        <v>0</v>
      </c>
      <c r="S61" s="22">
        <v>1.38</v>
      </c>
      <c r="T61" s="22">
        <v>0.17</v>
      </c>
      <c r="U61" s="19">
        <v>4</v>
      </c>
      <c r="V61" s="24">
        <v>7</v>
      </c>
      <c r="W61" s="24">
        <v>124</v>
      </c>
      <c r="X61" s="23">
        <v>4623.6000000000004</v>
      </c>
      <c r="Y61" s="62">
        <v>10.199999999999999</v>
      </c>
      <c r="Z61" s="25">
        <v>904.5</v>
      </c>
      <c r="AA61" s="26">
        <v>0</v>
      </c>
      <c r="AB61" s="22">
        <v>904.5</v>
      </c>
      <c r="AC61" s="22">
        <v>700.34</v>
      </c>
      <c r="AD61" s="26">
        <v>77.400000000000006</v>
      </c>
      <c r="AE61" s="25">
        <v>5010.66</v>
      </c>
      <c r="AF61" s="25">
        <v>3057.59</v>
      </c>
      <c r="AG61" s="27">
        <v>5</v>
      </c>
      <c r="AH61" s="27">
        <v>5</v>
      </c>
      <c r="AI61" s="5"/>
      <c r="AJ61" s="5"/>
    </row>
    <row r="62" spans="1:36" x14ac:dyDescent="0.15">
      <c r="A62" s="1" t="s">
        <v>122</v>
      </c>
      <c r="B62" s="17" t="s">
        <v>98</v>
      </c>
      <c r="C62" t="s">
        <v>124</v>
      </c>
      <c r="D62" s="5" t="s">
        <v>196</v>
      </c>
      <c r="E62" s="68">
        <f t="shared" si="2"/>
        <v>44719.333333333336</v>
      </c>
      <c r="F62" s="17" t="s">
        <v>47</v>
      </c>
      <c r="G62" s="67">
        <v>44780.541666666664</v>
      </c>
      <c r="H62" s="17" t="s">
        <v>47</v>
      </c>
      <c r="I62" s="21">
        <f>G62-E62</f>
        <v>61.208333333328483</v>
      </c>
      <c r="J62" s="23">
        <v>4.07</v>
      </c>
      <c r="K62" s="22">
        <v>19.39</v>
      </c>
      <c r="L62" s="22">
        <v>37.75</v>
      </c>
      <c r="M62" s="22"/>
      <c r="N62" s="23">
        <v>33.78</v>
      </c>
      <c r="O62" s="22">
        <v>2.38</v>
      </c>
      <c r="P62" s="22">
        <v>1.1399999999999999</v>
      </c>
      <c r="Q62" s="22">
        <v>0</v>
      </c>
      <c r="R62" s="22">
        <v>0</v>
      </c>
      <c r="S62" s="22">
        <v>0.13</v>
      </c>
      <c r="T62" s="22">
        <v>0.33</v>
      </c>
      <c r="U62" s="19">
        <v>4</v>
      </c>
      <c r="V62" s="24">
        <v>12</v>
      </c>
      <c r="W62" s="24">
        <v>187</v>
      </c>
      <c r="X62" s="23">
        <v>4446</v>
      </c>
      <c r="Y62" s="62">
        <v>9.6999999999999993</v>
      </c>
      <c r="Z62" s="25">
        <v>1257.5999999999999</v>
      </c>
      <c r="AA62" s="26">
        <v>106</v>
      </c>
      <c r="AB62" s="22">
        <v>1151.5999999999999</v>
      </c>
      <c r="AC62" s="22">
        <v>775.2</v>
      </c>
      <c r="AD62" s="26">
        <v>67.3</v>
      </c>
      <c r="AE62" s="25">
        <v>4337.2700000000004</v>
      </c>
      <c r="AF62" s="25">
        <v>3055.04</v>
      </c>
      <c r="AG62" s="27">
        <v>9</v>
      </c>
      <c r="AH62" s="27">
        <v>5</v>
      </c>
      <c r="AI62" s="5"/>
      <c r="AJ62" s="5"/>
    </row>
    <row r="63" spans="1:36" x14ac:dyDescent="0.15">
      <c r="A63" s="1" t="s">
        <v>225</v>
      </c>
      <c r="B63" s="17" t="s">
        <v>99</v>
      </c>
      <c r="C63" t="s">
        <v>92</v>
      </c>
      <c r="D63" s="5"/>
      <c r="E63" s="68">
        <f t="shared" si="2"/>
        <v>44780.541666666664</v>
      </c>
      <c r="F63" s="17" t="s">
        <v>47</v>
      </c>
      <c r="G63" s="67">
        <v>44814.333333333336</v>
      </c>
      <c r="H63" s="17" t="s">
        <v>47</v>
      </c>
      <c r="I63" s="21">
        <f>G63-E63</f>
        <v>33.791666666671517</v>
      </c>
      <c r="J63" s="23">
        <v>33.79</v>
      </c>
      <c r="K63" s="22">
        <v>0</v>
      </c>
      <c r="L63" s="22">
        <v>0</v>
      </c>
      <c r="M63" s="22"/>
      <c r="N63" s="23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19">
        <v>0</v>
      </c>
      <c r="V63" s="24">
        <v>0</v>
      </c>
      <c r="W63" s="24">
        <v>0</v>
      </c>
      <c r="X63" s="27">
        <v>0</v>
      </c>
      <c r="Y63" s="63" t="s">
        <v>84</v>
      </c>
      <c r="Z63" s="27">
        <v>0</v>
      </c>
      <c r="AA63" s="24">
        <v>0</v>
      </c>
      <c r="AB63" s="24">
        <v>0</v>
      </c>
      <c r="AC63" s="24">
        <v>0</v>
      </c>
      <c r="AD63" s="26" t="s">
        <v>84</v>
      </c>
      <c r="AE63" s="35" t="s">
        <v>84</v>
      </c>
      <c r="AF63" s="35" t="s">
        <v>84</v>
      </c>
      <c r="AG63" s="27">
        <v>0</v>
      </c>
      <c r="AH63" s="27">
        <v>0</v>
      </c>
      <c r="AI63" s="5"/>
      <c r="AJ63" s="5"/>
    </row>
    <row r="64" spans="1:36" x14ac:dyDescent="0.15">
      <c r="A64" s="1" t="s">
        <v>88</v>
      </c>
      <c r="B64" s="17" t="s">
        <v>98</v>
      </c>
      <c r="C64" t="s">
        <v>123</v>
      </c>
      <c r="D64" s="5" t="s">
        <v>197</v>
      </c>
      <c r="E64" s="68">
        <f t="shared" si="2"/>
        <v>44814.333333333336</v>
      </c>
      <c r="F64" s="17" t="s">
        <v>47</v>
      </c>
      <c r="G64" s="67">
        <v>44845.447916666664</v>
      </c>
      <c r="H64" s="17" t="s">
        <v>93</v>
      </c>
      <c r="I64" s="21">
        <f>(G64-E64)+1/24</f>
        <v>31.156249999995151</v>
      </c>
      <c r="J64" s="23">
        <v>2.09</v>
      </c>
      <c r="K64" s="22">
        <v>21.11</v>
      </c>
      <c r="L64" s="22">
        <v>7.95</v>
      </c>
      <c r="M64" s="22"/>
      <c r="N64" s="23">
        <v>7.95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19">
        <v>2</v>
      </c>
      <c r="V64" s="24">
        <v>2</v>
      </c>
      <c r="W64" s="24">
        <v>46</v>
      </c>
      <c r="X64" s="23">
        <v>5442</v>
      </c>
      <c r="Y64" s="62">
        <v>10.8</v>
      </c>
      <c r="Z64" s="25">
        <v>707</v>
      </c>
      <c r="AA64" s="26">
        <v>276.2</v>
      </c>
      <c r="AB64" s="22">
        <v>430.8</v>
      </c>
      <c r="AC64" s="22">
        <v>241.4</v>
      </c>
      <c r="AD64" s="26">
        <v>56</v>
      </c>
      <c r="AE64" s="25">
        <v>3457.34</v>
      </c>
      <c r="AF64" s="25">
        <v>2304.77</v>
      </c>
      <c r="AG64" s="27">
        <v>0</v>
      </c>
      <c r="AH64" s="27">
        <v>0</v>
      </c>
      <c r="AI64" s="5"/>
      <c r="AJ64" s="5"/>
    </row>
    <row r="65" spans="1:36" x14ac:dyDescent="0.15">
      <c r="A65" s="1">
        <v>397</v>
      </c>
      <c r="B65" s="17" t="s">
        <v>98</v>
      </c>
      <c r="C65" t="s">
        <v>90</v>
      </c>
      <c r="D65" s="5" t="s">
        <v>198</v>
      </c>
      <c r="E65" s="68">
        <f t="shared" si="2"/>
        <v>44845.447916666664</v>
      </c>
      <c r="F65" s="17" t="s">
        <v>93</v>
      </c>
      <c r="G65" s="67">
        <v>44906.3125</v>
      </c>
      <c r="H65" s="17" t="s">
        <v>94</v>
      </c>
      <c r="I65" s="21">
        <f>G65-E65</f>
        <v>60.864583333335759</v>
      </c>
      <c r="J65" s="23">
        <v>4.91</v>
      </c>
      <c r="K65" s="22">
        <v>4.76</v>
      </c>
      <c r="L65" s="22">
        <v>51.2</v>
      </c>
      <c r="M65" s="22"/>
      <c r="N65" s="23">
        <v>40.9</v>
      </c>
      <c r="O65" s="22">
        <v>1.66</v>
      </c>
      <c r="P65" s="22">
        <v>0</v>
      </c>
      <c r="Q65" s="22">
        <v>0</v>
      </c>
      <c r="R65" s="22">
        <v>0</v>
      </c>
      <c r="S65" s="22">
        <v>8.2899999999999991</v>
      </c>
      <c r="T65" s="22">
        <v>0.35</v>
      </c>
      <c r="U65" s="19">
        <v>4</v>
      </c>
      <c r="V65" s="24">
        <v>16</v>
      </c>
      <c r="W65" s="24">
        <v>737</v>
      </c>
      <c r="X65" s="23">
        <v>950.3</v>
      </c>
      <c r="Y65" s="62">
        <v>9.1</v>
      </c>
      <c r="Z65" s="25">
        <v>6232.9</v>
      </c>
      <c r="AA65" s="26">
        <v>303.5</v>
      </c>
      <c r="AB65" s="22">
        <v>5929.4</v>
      </c>
      <c r="AC65" s="22">
        <v>6176.7</v>
      </c>
      <c r="AD65" s="51">
        <v>104.2</v>
      </c>
      <c r="AE65" s="25">
        <v>4693.59</v>
      </c>
      <c r="AF65" s="25">
        <v>1338.54</v>
      </c>
      <c r="AG65" s="27">
        <v>0</v>
      </c>
      <c r="AH65" s="27">
        <v>0</v>
      </c>
      <c r="AI65" s="5"/>
      <c r="AJ65" s="5"/>
    </row>
    <row r="66" spans="1:36" x14ac:dyDescent="0.15">
      <c r="A66" s="1">
        <v>398</v>
      </c>
      <c r="B66" s="17" t="s">
        <v>98</v>
      </c>
      <c r="C66" t="s">
        <v>91</v>
      </c>
      <c r="D66" s="5" t="s">
        <v>199</v>
      </c>
      <c r="E66" s="68">
        <f t="shared" si="2"/>
        <v>44906.3125</v>
      </c>
      <c r="F66" s="17" t="s">
        <v>94</v>
      </c>
      <c r="G66" s="67">
        <v>44967.3125</v>
      </c>
      <c r="H66" s="17" t="s">
        <v>95</v>
      </c>
      <c r="I66" s="21">
        <f>(G66-E66)-1/24</f>
        <v>60.958333333333336</v>
      </c>
      <c r="J66" s="23">
        <v>5.23</v>
      </c>
      <c r="K66" s="22">
        <v>6.74</v>
      </c>
      <c r="L66" s="22">
        <v>48.99</v>
      </c>
      <c r="M66" s="22"/>
      <c r="N66" s="23">
        <v>42.77</v>
      </c>
      <c r="O66" s="22">
        <v>1.45</v>
      </c>
      <c r="P66" s="22">
        <v>0.26</v>
      </c>
      <c r="Q66" s="22">
        <v>1.88</v>
      </c>
      <c r="R66" s="22">
        <v>0</v>
      </c>
      <c r="S66" s="22">
        <v>1.66</v>
      </c>
      <c r="T66" s="22">
        <v>0.98</v>
      </c>
      <c r="U66" s="52">
        <v>12</v>
      </c>
      <c r="V66" s="24">
        <v>28</v>
      </c>
      <c r="W66" s="24">
        <v>768</v>
      </c>
      <c r="X66" s="23">
        <v>1579</v>
      </c>
      <c r="Y66" s="62">
        <v>10</v>
      </c>
      <c r="Z66" s="25">
        <v>7323.2</v>
      </c>
      <c r="AA66" s="26">
        <v>1620.1</v>
      </c>
      <c r="AB66" s="22">
        <v>5703.1</v>
      </c>
      <c r="AC66" s="22">
        <v>3346.4</v>
      </c>
      <c r="AD66" s="26">
        <v>58.7</v>
      </c>
      <c r="AE66" s="25">
        <v>693.11</v>
      </c>
      <c r="AF66" s="25">
        <v>291</v>
      </c>
      <c r="AG66" s="27">
        <v>2</v>
      </c>
      <c r="AH66" s="27">
        <v>1</v>
      </c>
      <c r="AI66" s="5"/>
      <c r="AJ66" s="5"/>
    </row>
    <row r="67" spans="1:36" ht="14" x14ac:dyDescent="0.15">
      <c r="A67" s="1" t="s">
        <v>89</v>
      </c>
      <c r="B67" s="17" t="s">
        <v>99</v>
      </c>
      <c r="C67" t="s">
        <v>135</v>
      </c>
      <c r="D67" s="5"/>
      <c r="E67" s="68">
        <f t="shared" si="2"/>
        <v>44967.3125</v>
      </c>
      <c r="F67" s="66" t="s">
        <v>95</v>
      </c>
      <c r="G67" s="67">
        <v>45028.333333333336</v>
      </c>
      <c r="H67" s="66" t="s">
        <v>96</v>
      </c>
      <c r="I67" s="21">
        <f>(G67-E67)+3/24</f>
        <v>61.145833333335759</v>
      </c>
      <c r="J67" s="23">
        <v>49.19</v>
      </c>
      <c r="K67" s="22">
        <v>11.96</v>
      </c>
      <c r="L67" s="22">
        <v>0</v>
      </c>
      <c r="M67" s="22"/>
      <c r="N67" s="23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19">
        <v>0</v>
      </c>
      <c r="V67" s="24">
        <v>0</v>
      </c>
      <c r="W67" s="24">
        <v>0</v>
      </c>
      <c r="X67" s="23">
        <v>2744.5</v>
      </c>
      <c r="Y67" s="62">
        <v>9.6999999999999993</v>
      </c>
      <c r="Z67" s="27">
        <v>0</v>
      </c>
      <c r="AA67" s="24">
        <v>0</v>
      </c>
      <c r="AB67" s="24">
        <v>0</v>
      </c>
      <c r="AC67" s="24">
        <v>0</v>
      </c>
      <c r="AD67" s="26" t="s">
        <v>84</v>
      </c>
      <c r="AE67" s="35"/>
      <c r="AF67" s="35"/>
      <c r="AG67" s="27">
        <v>0</v>
      </c>
      <c r="AH67" s="27">
        <v>0</v>
      </c>
      <c r="AI67" s="5"/>
      <c r="AJ67" s="5"/>
    </row>
    <row r="68" spans="1:36" ht="14" x14ac:dyDescent="0.15">
      <c r="A68" s="1">
        <v>399</v>
      </c>
      <c r="B68" s="17" t="s">
        <v>98</v>
      </c>
      <c r="C68" t="s">
        <v>201</v>
      </c>
      <c r="D68" s="5" t="s">
        <v>200</v>
      </c>
      <c r="E68" s="68">
        <v>45028.333333333336</v>
      </c>
      <c r="F68" s="17" t="s">
        <v>96</v>
      </c>
      <c r="G68" s="67">
        <v>45089.333333333336</v>
      </c>
      <c r="H68" s="66" t="s">
        <v>96</v>
      </c>
      <c r="I68" s="21">
        <v>61</v>
      </c>
      <c r="J68" s="23">
        <v>7.26</v>
      </c>
      <c r="K68" s="22">
        <v>7.79</v>
      </c>
      <c r="L68" s="22">
        <v>45.95</v>
      </c>
      <c r="M68" s="22"/>
      <c r="N68" s="23">
        <v>35.82</v>
      </c>
      <c r="O68" s="22">
        <v>3.86</v>
      </c>
      <c r="P68" s="22">
        <v>4.0999999999999996</v>
      </c>
      <c r="Q68" s="22">
        <v>1.57</v>
      </c>
      <c r="R68" s="22">
        <v>0</v>
      </c>
      <c r="S68" s="22">
        <v>0.16</v>
      </c>
      <c r="T68" s="22">
        <v>0.43</v>
      </c>
      <c r="U68" s="19">
        <v>2</v>
      </c>
      <c r="V68" s="24">
        <v>4</v>
      </c>
      <c r="W68" s="24">
        <v>287</v>
      </c>
      <c r="X68" s="23">
        <v>1880</v>
      </c>
      <c r="Y68" s="62">
        <v>10.1</v>
      </c>
      <c r="Z68" s="25">
        <v>1436.9</v>
      </c>
      <c r="AA68" s="26">
        <v>49</v>
      </c>
      <c r="AB68" s="22">
        <v>1387.9</v>
      </c>
      <c r="AC68" s="22">
        <v>949.5</v>
      </c>
      <c r="AD68" s="26">
        <v>68.400000000000006</v>
      </c>
      <c r="AE68" s="25">
        <v>1656</v>
      </c>
      <c r="AF68" s="25">
        <v>861</v>
      </c>
      <c r="AG68" s="27">
        <v>15</v>
      </c>
      <c r="AH68" s="27">
        <v>11</v>
      </c>
      <c r="AI68" s="5"/>
      <c r="AJ68" s="5"/>
    </row>
    <row r="69" spans="1:36" x14ac:dyDescent="0.15">
      <c r="A69" s="1" t="s">
        <v>221</v>
      </c>
      <c r="B69" s="17" t="s">
        <v>98</v>
      </c>
      <c r="C69" t="s">
        <v>204</v>
      </c>
      <c r="D69" s="5" t="s">
        <v>205</v>
      </c>
      <c r="E69" s="68">
        <v>45089.333333333336</v>
      </c>
      <c r="F69" s="17" t="s">
        <v>96</v>
      </c>
      <c r="G69" s="67">
        <v>45150.34375</v>
      </c>
      <c r="H69" s="17" t="s">
        <v>87</v>
      </c>
      <c r="I69" s="21">
        <v>61.01</v>
      </c>
      <c r="J69" s="23">
        <v>4.24</v>
      </c>
      <c r="K69" s="22">
        <v>10.23</v>
      </c>
      <c r="L69" s="22" t="s">
        <v>206</v>
      </c>
      <c r="M69" s="22"/>
      <c r="N69" s="23">
        <v>39.020000000000003</v>
      </c>
      <c r="O69" s="22">
        <v>2.75</v>
      </c>
      <c r="P69" s="22">
        <v>2.93</v>
      </c>
      <c r="Q69" s="22">
        <v>0.06</v>
      </c>
      <c r="R69" s="22">
        <v>0</v>
      </c>
      <c r="S69" s="22">
        <v>1.29</v>
      </c>
      <c r="T69" s="22">
        <v>0.49</v>
      </c>
      <c r="U69" s="19">
        <v>4</v>
      </c>
      <c r="V69" s="24">
        <v>11</v>
      </c>
      <c r="W69" s="24">
        <v>532</v>
      </c>
      <c r="X69" s="23">
        <v>2543</v>
      </c>
      <c r="Y69" s="62">
        <v>10.8</v>
      </c>
      <c r="Z69" s="25">
        <v>5535.9</v>
      </c>
      <c r="AA69" s="26">
        <v>1138.3</v>
      </c>
      <c r="AB69" s="22">
        <v>4397.6000000000004</v>
      </c>
      <c r="AC69" s="22">
        <v>3825.76</v>
      </c>
      <c r="AD69" s="26">
        <v>87</v>
      </c>
      <c r="AE69" s="25">
        <v>2721.5</v>
      </c>
      <c r="AF69" s="25">
        <v>1878.1</v>
      </c>
      <c r="AG69" s="27">
        <v>4</v>
      </c>
      <c r="AH69" s="27">
        <v>3</v>
      </c>
      <c r="AI69" s="5"/>
      <c r="AJ69" s="5"/>
    </row>
    <row r="70" spans="1:36" x14ac:dyDescent="0.15">
      <c r="A70" s="1">
        <v>400</v>
      </c>
      <c r="B70" s="17" t="s">
        <v>98</v>
      </c>
      <c r="C70" t="s">
        <v>212</v>
      </c>
      <c r="D70" s="5" t="s">
        <v>217</v>
      </c>
      <c r="E70" s="68">
        <v>45150.34375</v>
      </c>
      <c r="F70" s="17" t="s">
        <v>87</v>
      </c>
      <c r="G70" s="67">
        <v>45212.833333333336</v>
      </c>
      <c r="H70" s="17" t="s">
        <v>87</v>
      </c>
      <c r="I70" s="21">
        <v>62.49</v>
      </c>
      <c r="J70" s="23">
        <v>4.99</v>
      </c>
      <c r="K70" s="22">
        <v>15.28</v>
      </c>
      <c r="L70" s="22">
        <v>42.22</v>
      </c>
      <c r="M70" s="22"/>
      <c r="N70" s="23">
        <v>32.58</v>
      </c>
      <c r="O70" s="22">
        <v>3.41</v>
      </c>
      <c r="P70" s="22">
        <v>0.42</v>
      </c>
      <c r="Q70" s="22">
        <v>0</v>
      </c>
      <c r="R70" s="22">
        <v>0</v>
      </c>
      <c r="S70" s="22">
        <v>3.56</v>
      </c>
      <c r="T70" s="22">
        <v>0.22</v>
      </c>
      <c r="U70" s="19">
        <v>6</v>
      </c>
      <c r="V70" s="24">
        <v>15</v>
      </c>
      <c r="W70" s="24">
        <v>472</v>
      </c>
      <c r="X70" s="23">
        <v>3662.6</v>
      </c>
      <c r="Y70" s="62">
        <v>10</v>
      </c>
      <c r="Z70" s="25">
        <v>4615.3999999999996</v>
      </c>
      <c r="AA70" s="26">
        <v>628.6</v>
      </c>
      <c r="AB70" s="22">
        <v>3986.8</v>
      </c>
      <c r="AC70" s="22">
        <v>2299.1</v>
      </c>
      <c r="AD70" s="26">
        <v>57.7</v>
      </c>
      <c r="AE70" s="25">
        <v>1954.9</v>
      </c>
      <c r="AF70" s="25">
        <v>540</v>
      </c>
      <c r="AG70" s="27">
        <v>3</v>
      </c>
      <c r="AH70" s="27">
        <v>2</v>
      </c>
      <c r="AI70" s="5"/>
      <c r="AJ70" s="5"/>
    </row>
    <row r="71" spans="1:36" ht="14" x14ac:dyDescent="0.15">
      <c r="A71" s="1" t="s">
        <v>207</v>
      </c>
      <c r="B71" s="17" t="s">
        <v>99</v>
      </c>
      <c r="C71" s="55" t="s">
        <v>216</v>
      </c>
      <c r="D71" s="5"/>
      <c r="E71" s="68">
        <v>45212.833333333336</v>
      </c>
      <c r="F71" s="17" t="s">
        <v>87</v>
      </c>
      <c r="G71" s="67">
        <v>45270.333333333336</v>
      </c>
      <c r="H71" s="17" t="s">
        <v>146</v>
      </c>
      <c r="I71" s="21">
        <v>57.46</v>
      </c>
      <c r="J71" s="23">
        <v>49.37</v>
      </c>
      <c r="K71" s="22">
        <v>8.09</v>
      </c>
      <c r="L71" s="22">
        <v>0</v>
      </c>
      <c r="M71" s="22"/>
      <c r="N71" s="23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19">
        <v>0</v>
      </c>
      <c r="V71" s="24">
        <v>0</v>
      </c>
      <c r="W71" s="24">
        <v>0</v>
      </c>
      <c r="X71" s="23">
        <v>1283</v>
      </c>
      <c r="Y71" s="62">
        <v>6.8</v>
      </c>
      <c r="Z71" s="25">
        <v>0</v>
      </c>
      <c r="AA71" s="26">
        <v>0</v>
      </c>
      <c r="AB71" s="22">
        <v>0</v>
      </c>
      <c r="AC71" s="22">
        <v>0</v>
      </c>
      <c r="AD71" s="26" t="s">
        <v>84</v>
      </c>
      <c r="AE71" s="25"/>
      <c r="AF71" s="25"/>
      <c r="AG71" s="27">
        <v>0</v>
      </c>
      <c r="AH71" s="27">
        <v>0</v>
      </c>
      <c r="AI71" s="5"/>
      <c r="AJ71" s="5"/>
    </row>
    <row r="72" spans="1:36" x14ac:dyDescent="0.15">
      <c r="A72" s="1">
        <v>401</v>
      </c>
      <c r="B72" s="17" t="s">
        <v>98</v>
      </c>
      <c r="C72" t="s">
        <v>213</v>
      </c>
      <c r="D72" s="5" t="s">
        <v>219</v>
      </c>
      <c r="E72" s="68">
        <v>45270.333333333336</v>
      </c>
      <c r="F72" s="17" t="s">
        <v>146</v>
      </c>
      <c r="G72" s="67">
        <v>45331.34375</v>
      </c>
      <c r="H72" s="17" t="s">
        <v>220</v>
      </c>
      <c r="I72" s="21">
        <v>61.01</v>
      </c>
      <c r="J72" s="23">
        <v>2.97</v>
      </c>
      <c r="K72" s="22">
        <v>10.6</v>
      </c>
      <c r="L72" s="22">
        <v>47.44</v>
      </c>
      <c r="M72" s="22"/>
      <c r="N72" s="23">
        <v>37.299999999999997</v>
      </c>
      <c r="O72" s="22">
        <v>2.4</v>
      </c>
      <c r="P72" s="22">
        <v>5.3</v>
      </c>
      <c r="Q72" s="22">
        <v>0.09</v>
      </c>
      <c r="R72" s="22">
        <v>0</v>
      </c>
      <c r="S72" s="22">
        <v>2.0699999999999998</v>
      </c>
      <c r="T72" s="22">
        <v>0.27</v>
      </c>
      <c r="U72" s="19">
        <v>4</v>
      </c>
      <c r="V72" s="24">
        <v>7</v>
      </c>
      <c r="W72" s="24">
        <v>408</v>
      </c>
      <c r="X72" s="23">
        <v>2778</v>
      </c>
      <c r="Y72" s="62">
        <v>10.9</v>
      </c>
      <c r="Z72" s="25">
        <v>5905.6</v>
      </c>
      <c r="AA72" s="26">
        <v>2740</v>
      </c>
      <c r="AB72" s="22">
        <v>3165.6</v>
      </c>
      <c r="AC72" s="22">
        <v>2605.1</v>
      </c>
      <c r="AD72" s="26">
        <v>82.3</v>
      </c>
      <c r="AE72" s="25">
        <v>2595.4</v>
      </c>
      <c r="AF72" s="25">
        <v>567.4</v>
      </c>
      <c r="AG72" s="27">
        <v>5</v>
      </c>
      <c r="AH72" s="27">
        <v>3</v>
      </c>
      <c r="AI72" s="5"/>
      <c r="AJ72" s="5"/>
    </row>
    <row r="73" spans="1:36" x14ac:dyDescent="0.15">
      <c r="A73" s="1">
        <v>402</v>
      </c>
      <c r="B73" s="17" t="s">
        <v>98</v>
      </c>
      <c r="C73" t="s">
        <v>214</v>
      </c>
      <c r="D73" s="5" t="s">
        <v>222</v>
      </c>
      <c r="E73" s="68">
        <v>45331.34375</v>
      </c>
      <c r="F73" s="17" t="s">
        <v>220</v>
      </c>
      <c r="G73" s="67">
        <v>45390.333333333336</v>
      </c>
      <c r="H73" s="17" t="s">
        <v>220</v>
      </c>
      <c r="I73" s="21">
        <v>58.94</v>
      </c>
      <c r="J73" s="23">
        <v>4.97</v>
      </c>
      <c r="K73" s="22">
        <v>2.61</v>
      </c>
      <c r="L73" s="22">
        <v>50.86</v>
      </c>
      <c r="M73" s="22"/>
      <c r="N73" s="23">
        <v>42.97</v>
      </c>
      <c r="O73" s="22">
        <v>2.97</v>
      </c>
      <c r="P73" s="22">
        <v>2.5099999999999998</v>
      </c>
      <c r="Q73" s="22">
        <v>1.06</v>
      </c>
      <c r="R73" s="22">
        <v>0</v>
      </c>
      <c r="S73" s="22">
        <v>0.08</v>
      </c>
      <c r="T73" s="22">
        <v>1.27</v>
      </c>
      <c r="U73" s="19">
        <v>6</v>
      </c>
      <c r="V73" s="24">
        <v>14</v>
      </c>
      <c r="W73" s="24">
        <v>291</v>
      </c>
      <c r="X73" s="23">
        <v>526.9</v>
      </c>
      <c r="Y73" s="62">
        <v>10.7</v>
      </c>
      <c r="Z73" s="25">
        <v>2691.6</v>
      </c>
      <c r="AA73" s="26">
        <v>1336.8</v>
      </c>
      <c r="AB73" s="22">
        <v>2259.9</v>
      </c>
      <c r="AC73" s="22">
        <v>1153.4000000000001</v>
      </c>
      <c r="AD73" s="26">
        <v>51</v>
      </c>
      <c r="AE73" s="25">
        <v>3590.3</v>
      </c>
      <c r="AF73" s="25">
        <v>2718</v>
      </c>
      <c r="AG73" s="27">
        <v>14</v>
      </c>
      <c r="AH73" s="27">
        <v>10</v>
      </c>
      <c r="AI73" s="5"/>
      <c r="AJ73" s="5"/>
    </row>
    <row r="74" spans="1:36" x14ac:dyDescent="0.15">
      <c r="A74" s="1" t="s">
        <v>208</v>
      </c>
      <c r="B74" s="17" t="s">
        <v>99</v>
      </c>
      <c r="C74" t="s">
        <v>147</v>
      </c>
      <c r="D74" s="5"/>
      <c r="E74" s="68">
        <v>45390.333333333336</v>
      </c>
      <c r="F74" s="17" t="s">
        <v>220</v>
      </c>
      <c r="G74" s="67">
        <v>45447.333333333336</v>
      </c>
      <c r="H74" s="17" t="s">
        <v>146</v>
      </c>
      <c r="I74" s="21">
        <v>57.01</v>
      </c>
      <c r="J74" s="23">
        <v>46.86</v>
      </c>
      <c r="K74" s="22">
        <v>10.15</v>
      </c>
      <c r="L74" s="22">
        <v>0</v>
      </c>
      <c r="M74" s="22"/>
      <c r="N74" s="23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19">
        <v>0</v>
      </c>
      <c r="V74" s="24">
        <v>0</v>
      </c>
      <c r="W74" s="24">
        <v>0</v>
      </c>
      <c r="X74" s="23">
        <v>2412</v>
      </c>
      <c r="Y74" s="62">
        <v>10.1</v>
      </c>
      <c r="Z74" s="27">
        <v>0</v>
      </c>
      <c r="AA74" s="24">
        <v>0</v>
      </c>
      <c r="AB74" s="24">
        <v>0</v>
      </c>
      <c r="AC74" s="24">
        <v>0</v>
      </c>
      <c r="AD74" s="26" t="s">
        <v>84</v>
      </c>
      <c r="AE74" s="35" t="s">
        <v>84</v>
      </c>
      <c r="AF74" s="35" t="s">
        <v>84</v>
      </c>
      <c r="AG74" s="27">
        <v>0</v>
      </c>
      <c r="AH74" s="27">
        <v>0</v>
      </c>
      <c r="AI74" s="5"/>
      <c r="AJ74" s="5"/>
    </row>
    <row r="75" spans="1:36" x14ac:dyDescent="0.15">
      <c r="A75" s="1">
        <v>403</v>
      </c>
      <c r="B75" s="17" t="s">
        <v>98</v>
      </c>
      <c r="C75" t="s">
        <v>215</v>
      </c>
      <c r="D75" s="5" t="s">
        <v>224</v>
      </c>
      <c r="E75" s="68">
        <v>45447.333333333336</v>
      </c>
      <c r="F75" s="17" t="s">
        <v>146</v>
      </c>
      <c r="G75" s="67">
        <v>45506.416666666664</v>
      </c>
      <c r="H75" s="17" t="s">
        <v>146</v>
      </c>
      <c r="I75" s="21">
        <v>59.08</v>
      </c>
      <c r="J75" s="23">
        <v>3.01</v>
      </c>
      <c r="K75" s="22">
        <v>15.57</v>
      </c>
      <c r="L75" s="22">
        <v>40.5</v>
      </c>
      <c r="M75" s="22"/>
      <c r="N75" s="23">
        <v>37.99</v>
      </c>
      <c r="O75" s="22">
        <v>1.99</v>
      </c>
      <c r="P75" s="22">
        <v>0</v>
      </c>
      <c r="Q75" s="22">
        <v>0</v>
      </c>
      <c r="R75" s="22">
        <v>0</v>
      </c>
      <c r="S75" s="22">
        <v>0.16</v>
      </c>
      <c r="T75" s="22">
        <v>0.36</v>
      </c>
      <c r="U75" s="19">
        <v>7</v>
      </c>
      <c r="V75" s="24">
        <v>22</v>
      </c>
      <c r="W75" s="24">
        <v>753</v>
      </c>
      <c r="X75" s="23">
        <v>2057.3000000000002</v>
      </c>
      <c r="Y75" s="62">
        <v>10.199999999999999</v>
      </c>
      <c r="Z75" s="25">
        <v>5383.9</v>
      </c>
      <c r="AA75" s="26">
        <v>2</v>
      </c>
      <c r="AB75" s="22">
        <v>5381.9</v>
      </c>
      <c r="AC75" s="22">
        <v>5343.2</v>
      </c>
      <c r="AD75" s="26">
        <v>99.3</v>
      </c>
      <c r="AE75" s="25">
        <v>1727.2</v>
      </c>
      <c r="AF75" s="25">
        <v>1207.4000000000001</v>
      </c>
      <c r="AG75" s="27">
        <v>0</v>
      </c>
      <c r="AH75" s="27">
        <v>0</v>
      </c>
      <c r="AI75" s="5"/>
      <c r="AJ75" s="5"/>
    </row>
    <row r="76" spans="1:36" x14ac:dyDescent="0.15">
      <c r="A76" s="1" t="s">
        <v>209</v>
      </c>
      <c r="B76" s="17" t="s">
        <v>99</v>
      </c>
      <c r="C76" t="s">
        <v>211</v>
      </c>
      <c r="D76" s="5"/>
      <c r="E76" s="68">
        <v>45506.416666666664</v>
      </c>
      <c r="F76" s="17" t="s">
        <v>146</v>
      </c>
      <c r="G76" s="67">
        <v>45565.999988425923</v>
      </c>
      <c r="H76" s="17" t="s">
        <v>146</v>
      </c>
      <c r="I76" s="21">
        <v>59.58</v>
      </c>
      <c r="J76" s="23">
        <v>59.58</v>
      </c>
      <c r="K76" s="22">
        <v>0</v>
      </c>
      <c r="L76" s="22">
        <v>0</v>
      </c>
      <c r="M76" s="22"/>
      <c r="N76" s="23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19">
        <v>0</v>
      </c>
      <c r="V76" s="24">
        <v>0</v>
      </c>
      <c r="W76" s="24">
        <v>0</v>
      </c>
      <c r="X76" s="27">
        <v>0</v>
      </c>
      <c r="Y76" s="63" t="s">
        <v>84</v>
      </c>
      <c r="Z76" s="27">
        <v>0</v>
      </c>
      <c r="AA76" s="24">
        <v>0</v>
      </c>
      <c r="AB76" s="24">
        <v>0</v>
      </c>
      <c r="AC76" s="24">
        <v>0</v>
      </c>
      <c r="AD76" s="26" t="s">
        <v>84</v>
      </c>
      <c r="AE76" s="35" t="s">
        <v>84</v>
      </c>
      <c r="AF76" s="35" t="s">
        <v>84</v>
      </c>
      <c r="AG76" s="27">
        <v>0</v>
      </c>
      <c r="AH76" s="27">
        <v>0</v>
      </c>
      <c r="AI76" s="5"/>
      <c r="AJ76" s="5"/>
    </row>
    <row r="77" spans="1:36" x14ac:dyDescent="0.15">
      <c r="A77" s="38"/>
      <c r="B77" s="16"/>
      <c r="C77" s="16"/>
      <c r="D77" s="40"/>
      <c r="E77" s="69"/>
      <c r="F77" s="60"/>
      <c r="G77" s="70"/>
      <c r="H77" s="60"/>
      <c r="I77" s="39"/>
      <c r="J77" s="40"/>
      <c r="K77" s="41"/>
      <c r="L77" s="41"/>
      <c r="M77" s="41"/>
      <c r="N77" s="39"/>
      <c r="O77" s="41"/>
      <c r="P77" s="41"/>
      <c r="Q77" s="41"/>
      <c r="R77" s="41"/>
      <c r="S77" s="41"/>
      <c r="T77" s="41"/>
      <c r="U77" s="40"/>
      <c r="V77" s="16"/>
      <c r="W77" s="16"/>
      <c r="X77" s="39"/>
      <c r="Y77" s="64"/>
      <c r="Z77" s="42"/>
      <c r="AA77" s="43"/>
      <c r="AB77" s="41"/>
      <c r="AC77" s="41"/>
      <c r="AD77" s="43"/>
      <c r="AE77" s="42"/>
      <c r="AF77" s="42"/>
      <c r="AG77" s="49"/>
      <c r="AH77" s="49"/>
      <c r="AI77" s="73"/>
      <c r="AJ77" s="5"/>
    </row>
    <row r="78" spans="1:36" x14ac:dyDescent="0.15">
      <c r="D78" s="5"/>
      <c r="E78" s="76"/>
      <c r="I78" s="30"/>
      <c r="N78" s="30"/>
      <c r="U78" s="30"/>
      <c r="Z78" s="14"/>
      <c r="AA78" s="14"/>
      <c r="AE78" s="14"/>
      <c r="AF78" s="14"/>
    </row>
    <row r="79" spans="1:36" x14ac:dyDescent="0.15">
      <c r="C79" s="9" t="s">
        <v>0</v>
      </c>
      <c r="D79" s="75"/>
      <c r="E79" s="77"/>
      <c r="F79" s="45"/>
      <c r="G79" s="45"/>
      <c r="H79" s="46"/>
      <c r="I79" s="6">
        <f t="shared" ref="I79:N79" si="3">SUM(I4:I77)</f>
        <v>3993.5904166666696</v>
      </c>
      <c r="J79" s="3">
        <f t="shared" si="3"/>
        <v>1190.05</v>
      </c>
      <c r="K79" s="3">
        <f t="shared" si="3"/>
        <v>816.04000000000008</v>
      </c>
      <c r="L79" s="3">
        <f t="shared" si="3"/>
        <v>1887.75</v>
      </c>
      <c r="M79" s="3">
        <f t="shared" si="3"/>
        <v>53.39</v>
      </c>
      <c r="N79" s="6">
        <f t="shared" si="3"/>
        <v>1481.4899999999996</v>
      </c>
      <c r="O79" s="3">
        <f t="shared" ref="O79:AC79" si="4">SUM(O4:O77)</f>
        <v>94.399999999999977</v>
      </c>
      <c r="P79" s="3">
        <f t="shared" si="4"/>
        <v>103.97999999999999</v>
      </c>
      <c r="Q79" s="3">
        <f t="shared" si="4"/>
        <v>23.74</v>
      </c>
      <c r="R79" s="3">
        <f t="shared" si="4"/>
        <v>5.63</v>
      </c>
      <c r="S79" s="3">
        <f t="shared" si="4"/>
        <v>190.57999999999998</v>
      </c>
      <c r="T79" s="59">
        <f t="shared" si="4"/>
        <v>33.519999999999996</v>
      </c>
      <c r="U79" s="5">
        <f t="shared" si="4"/>
        <v>220</v>
      </c>
      <c r="V79">
        <f t="shared" si="4"/>
        <v>599</v>
      </c>
      <c r="W79">
        <f t="shared" si="4"/>
        <v>16226</v>
      </c>
      <c r="X79">
        <f t="shared" si="4"/>
        <v>208614.42</v>
      </c>
      <c r="Y79" s="57">
        <f>AVERAGE(Y4:Y75)</f>
        <v>10.191216183407327</v>
      </c>
      <c r="Z79">
        <f t="shared" si="4"/>
        <v>173948.4</v>
      </c>
      <c r="AA79">
        <f t="shared" si="4"/>
        <v>49627.200000000012</v>
      </c>
      <c r="AB79">
        <f t="shared" si="4"/>
        <v>124107.90999999999</v>
      </c>
      <c r="AC79">
        <f t="shared" si="4"/>
        <v>93293.309999999983</v>
      </c>
      <c r="AE79" s="14"/>
      <c r="AF79" s="14"/>
      <c r="AG79" s="8">
        <f>SUM(AG4:AG77)</f>
        <v>316</v>
      </c>
      <c r="AH79" s="8">
        <f>SUM(AH4:AH77)</f>
        <v>187</v>
      </c>
      <c r="AI79" s="8">
        <f>SUM(AI4:AI77)</f>
        <v>2</v>
      </c>
    </row>
    <row r="80" spans="1:36" x14ac:dyDescent="0.15">
      <c r="D80" s="5"/>
      <c r="E80" s="78"/>
      <c r="I80" s="5"/>
      <c r="J80" s="29">
        <f>J79/I79</f>
        <v>0.29798999793105951</v>
      </c>
      <c r="K80" s="29">
        <f>K79/I79</f>
        <v>0.20433742944553746</v>
      </c>
      <c r="L80" s="29">
        <f>L79/I79</f>
        <v>0.47269494440935894</v>
      </c>
      <c r="M80" s="29">
        <f>M79/I79</f>
        <v>1.3368922305398318E-2</v>
      </c>
      <c r="N80" s="31">
        <f>N79/L79</f>
        <v>0.78479141835518451</v>
      </c>
      <c r="O80" s="29">
        <f>O79/L79</f>
        <v>5.0006621639517933E-2</v>
      </c>
      <c r="P80" s="29">
        <f>P79/L79</f>
        <v>5.5081446166070712E-2</v>
      </c>
      <c r="Q80" s="29">
        <f>Q79/L79</f>
        <v>1.2575817772480465E-2</v>
      </c>
      <c r="R80" s="29">
        <f>R79/L79</f>
        <v>2.9823864388822674E-3</v>
      </c>
      <c r="S80" s="29">
        <f>S79/L79</f>
        <v>0.1009561647463912</v>
      </c>
      <c r="T80" s="29">
        <f>T79/L79</f>
        <v>1.7756588531320353E-2</v>
      </c>
      <c r="U80" s="5"/>
      <c r="AA80" s="29">
        <f>AA79/Z79</f>
        <v>0.28529839883551683</v>
      </c>
      <c r="AB80" s="29">
        <f>AB79/Z79</f>
        <v>0.71347543294448235</v>
      </c>
      <c r="AC80" s="29">
        <f>AC79/AB79</f>
        <v>0.75171123258783423</v>
      </c>
    </row>
    <row r="81" spans="1:29" x14ac:dyDescent="0.15"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8"/>
      <c r="V81" s="8"/>
      <c r="W81" s="8"/>
      <c r="X81" s="3"/>
      <c r="Y81" s="57"/>
      <c r="Z81" s="3"/>
      <c r="AA81" s="3"/>
      <c r="AB81" s="3"/>
      <c r="AC81" s="3"/>
    </row>
    <row r="82" spans="1:29" x14ac:dyDescent="0.15">
      <c r="A82" s="32" t="s">
        <v>83</v>
      </c>
      <c r="B82" s="33"/>
      <c r="C82" s="33" t="s">
        <v>56</v>
      </c>
      <c r="D82" s="33"/>
      <c r="I82" s="3"/>
    </row>
    <row r="83" spans="1:29" x14ac:dyDescent="0.15">
      <c r="A83" s="32"/>
      <c r="B83" s="33"/>
      <c r="C83" s="33" t="s">
        <v>218</v>
      </c>
      <c r="D83" s="33"/>
    </row>
    <row r="84" spans="1:29" x14ac:dyDescent="0.15">
      <c r="C84" s="33" t="s">
        <v>158</v>
      </c>
      <c r="D84" s="33"/>
    </row>
    <row r="85" spans="1:29" x14ac:dyDescent="0.15">
      <c r="C85" s="33" t="s">
        <v>210</v>
      </c>
      <c r="D85" s="33"/>
    </row>
    <row r="86" spans="1:29" x14ac:dyDescent="0.15">
      <c r="C86" s="100" t="s">
        <v>153</v>
      </c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</row>
    <row r="87" spans="1:29" x14ac:dyDescent="0.15">
      <c r="C87" s="33" t="s">
        <v>85</v>
      </c>
      <c r="D87" s="33"/>
    </row>
  </sheetData>
  <mergeCells count="2">
    <mergeCell ref="N2:T2"/>
    <mergeCell ref="C86:T8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Integrated Ocean Drilling Program - USIO - TAMU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Grigar, Kevin A</dc:creator>
  <cp:lastModifiedBy>Petronotis, Katerina</cp:lastModifiedBy>
  <dcterms:created xsi:type="dcterms:W3CDTF">2005-06-01T14:33:49Z</dcterms:created>
  <dcterms:modified xsi:type="dcterms:W3CDTF">2024-09-27T15:21:20Z</dcterms:modified>
</cp:coreProperties>
</file>